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51196F13-6AD0-C1B8-E2B4-A1F9AE17003E}"/>
  <workbookPr codeName="DieseArbeitsmappe" defaultThemeVersion="124226"/>
  <bookViews>
    <workbookView xWindow="480" yWindow="75" windowWidth="17580" windowHeight="10110" activeTab="0"/>
  </bookViews>
  <sheets>
    <sheet name="Fragebogen" sheetId="1" r:id="rId1"/>
    <sheet name="Hilfsblatt Verkaufskosten" sheetId="3" r:id="rId2"/>
    <sheet name="Berechnungsgrundlagen" sheetId="2" state="hidden" r:id="rId3"/>
    <sheet name="Zusammenfassung der Einzelfälle" sheetId="5" r:id="rId4"/>
    <sheet name="Aufschub Wertzuwachs" sheetId="6" r:id="rId5"/>
    <sheet name="Gewinnarten" sheetId="4" r:id="rId6"/>
  </sheets>
  <definedNames>
    <definedName name="Berechnung_auf_Hilfsblatt_Baulandverkauf">'Fragebogen'!$R$132</definedName>
    <definedName name="_xlnm.Print_Area" localSheetId="4">'Aufschub Wertzuwachs'!$A$1:$H$42</definedName>
    <definedName name="_xlnm.Print_Area" localSheetId="0">'Fragebogen'!$A$1:$P$280,'Fragebogen'!$A$285:$P$355</definedName>
    <definedName name="_xlnm.Print_Area" localSheetId="1">'Hilfsblatt Verkaufskosten'!$A$1:$F$20</definedName>
    <definedName name="Eingabe_Verkaufskosten">'Fragebogen'!$R$178</definedName>
  </definedNames>
  <calcPr calcId="162913"/>
</workbook>
</file>

<file path=xl/comments1.xml><?xml version="1.0" encoding="utf-8"?>
<comments xmlns="http://schemas.openxmlformats.org/spreadsheetml/2006/main">
  <authors>
    <author>Schmid Kurt</author>
  </authors>
  <commentList>
    <comment ref="N204" authorId="0">
      <text>
        <r>
          <rPr>
            <b/>
            <sz val="9"/>
            <rFont val="Segoe UI"/>
            <family val="2"/>
          </rPr>
          <t>oberer Beitragssatz AHV/IV/EO
- ab 1.1.2016 9.65%
- ab 1.1.2020 9.95%
- ab 1.1.2021 10.00%</t>
        </r>
        <r>
          <rPr>
            <sz val="9"/>
            <rFont val="Segoe UI"/>
            <family val="2"/>
          </rPr>
          <t xml:space="preserve">
</t>
        </r>
      </text>
    </comment>
  </commentList>
</comments>
</file>

<file path=xl/sharedStrings.xml><?xml version="1.0" encoding="utf-8"?>
<sst xmlns="http://schemas.openxmlformats.org/spreadsheetml/2006/main" count="709" uniqueCount="416">
  <si>
    <t>Fragebogen</t>
  </si>
  <si>
    <t>+</t>
  </si>
  <si>
    <t>-</t>
  </si>
  <si>
    <t>=</t>
  </si>
  <si>
    <t>Bemerkungen</t>
  </si>
  <si>
    <t>übriges Anlagevermögen</t>
  </si>
  <si>
    <t>(Betriebseinrichtung, Maschinen, Fahrzeuge, Kontingente etc.)</t>
  </si>
  <si>
    <t>Umlaufvermögen (Vorräte, Viehhabe etc.)</t>
  </si>
  <si>
    <t>Grundstücke</t>
  </si>
  <si>
    <t>übriges Geschäftsvermögen</t>
  </si>
  <si>
    <t xml:space="preserve">Einkommenssteuerwerte (Buchwerte) </t>
  </si>
  <si>
    <t xml:space="preserve">gemäss Bilanz oder </t>
  </si>
  <si>
    <t>Datum</t>
  </si>
  <si>
    <t xml:space="preserve">Aufstellungen über Aktiven und Passiven vom </t>
  </si>
  <si>
    <t>Ersatzbeschaffungsreserven</t>
  </si>
  <si>
    <t>Gesamt</t>
  </si>
  <si>
    <t>Total</t>
  </si>
  <si>
    <t>Grundstückgewinn</t>
  </si>
  <si>
    <t>Wertzuwachs auf veräusserten Grundstücken</t>
  </si>
  <si>
    <t>Im Gesamtgewinn enthaltener Grundstückgewinn</t>
  </si>
  <si>
    <t>Steuerreduktion infolge Ersatzbeschaffung in selbstgenutztes Wohneigentum (§ 98 StG)</t>
  </si>
  <si>
    <t>Veräusserungserlös des bisher selbstgenutzten Wohneigentums</t>
  </si>
  <si>
    <t>anteiliger Gewinn am bisher selbstgenutzten Wohneigentum</t>
  </si>
  <si>
    <t xml:space="preserve">anteiliger Erwerbspreis für das selbstgenutzte Wohneigentum </t>
  </si>
  <si>
    <t>(sofern die Anlagekosten grösser sind als die Ersatzbeschaffung, ist keine Steuerreduktion möglich)</t>
  </si>
  <si>
    <t>Steuerbarer Grundstückgewinn (nach Ersatzbeschaffung)</t>
  </si>
  <si>
    <t>Steuerberechnung</t>
  </si>
  <si>
    <t>Erwerbsdatum:</t>
  </si>
  <si>
    <t>Veräusserungsdatum:</t>
  </si>
  <si>
    <t>)</t>
  </si>
  <si>
    <t>Jahre</t>
  </si>
  <si>
    <t>Steuersatz gemäss § 109 StG:</t>
  </si>
  <si>
    <t>Massgebende Besitzesdauer (§ 110 StG):</t>
  </si>
  <si>
    <t>bis</t>
  </si>
  <si>
    <t>Besitzesdauer</t>
  </si>
  <si>
    <t>Blatt 1</t>
  </si>
  <si>
    <t>Pauschale Anlagekosten</t>
  </si>
  <si>
    <t>Steuerbetrag</t>
  </si>
  <si>
    <t>Erwerbsdatum</t>
  </si>
  <si>
    <t>Prozent</t>
  </si>
  <si>
    <t>Besitzesjahre</t>
  </si>
  <si>
    <t>Veräusserungsdatum</t>
  </si>
  <si>
    <t>Jahre gerundet</t>
  </si>
  <si>
    <t>&gt;26</t>
  </si>
  <si>
    <t>&gt;25</t>
  </si>
  <si>
    <t>Notar</t>
  </si>
  <si>
    <t>1.</t>
  </si>
  <si>
    <t>3.</t>
  </si>
  <si>
    <t>4.</t>
  </si>
  <si>
    <t>Anrechenbare Beitragsjahre</t>
  </si>
  <si>
    <t>Massgebendes Einkommen</t>
  </si>
  <si>
    <t>Verkaufskosten Liegenschaft</t>
  </si>
  <si>
    <t>Verkaufskosten übr. Anlagvermögen/Umlaufvermögen</t>
  </si>
  <si>
    <t>Liegenschaft</t>
  </si>
  <si>
    <t>Verkaufskosten Gesamt Liquidation</t>
  </si>
  <si>
    <t>Beratung</t>
  </si>
  <si>
    <t>Kaptitalgewinn (übr.Anl.verm./Umlaufv.)</t>
  </si>
  <si>
    <t>Kapitalgewinn (Liegenschaft)</t>
  </si>
  <si>
    <t>Kapitalgewinne Landwirtschaft</t>
  </si>
  <si>
    <t>Allgemeine Angaben</t>
  </si>
  <si>
    <t>Grund für die Ermittlung eines Kapitalgewinns</t>
  </si>
  <si>
    <t>aus anderen Gründen</t>
  </si>
  <si>
    <t>Austritt aus einer Kollektiv-, Kommandit- oder einfachen Gesellschaft</t>
  </si>
  <si>
    <t>infolge Invalidität</t>
  </si>
  <si>
    <t>erfolgte die Übergabe zu Buchwerten?</t>
  </si>
  <si>
    <t>(§ 32a StG; Art. 18a DBG)</t>
  </si>
  <si>
    <t>Sofern die Aufgabe der selbstständigen Erwerbstätigkeit nach Vollendung des 55. Altersjahrs, wegen Invalidität oder</t>
  </si>
  <si>
    <t xml:space="preserve">nach einem Erbgang erfolgte, in welchem der Erblasser zum Zeitpunkt des Todes die Voraussetzungen für die </t>
  </si>
  <si>
    <t>privilegierte Liquidationsgewinnbesteuerung erfüllte, bitten wir zusätzlich um folgende Angaben:</t>
  </si>
  <si>
    <r>
      <t>Ü</t>
    </r>
    <r>
      <rPr>
        <sz val="10"/>
        <rFont val="Arial"/>
        <family val="2"/>
      </rPr>
      <t xml:space="preserve"> Detaillierte Angaben unter Ziffer 3 des Fragebogens</t>
    </r>
  </si>
  <si>
    <t>Datum der definitiven Aufgabe der selbstständigen Erwerbstätigkeit</t>
  </si>
  <si>
    <t>Geburtsdatum der steuerpflichtigen Person</t>
  </si>
  <si>
    <t>massgeblich für Altersberechnung</t>
  </si>
  <si>
    <t>Bezeichnung der Liegenschaften</t>
  </si>
  <si>
    <t>A</t>
  </si>
  <si>
    <t>B</t>
  </si>
  <si>
    <t>Anlagekosten</t>
  </si>
  <si>
    <t>Ermittlung des Wertzuwachses</t>
  </si>
  <si>
    <t>Investitionen (soweit nicht als Unterhalt berücksichtigt)</t>
  </si>
  <si>
    <t>Verkehrswert</t>
  </si>
  <si>
    <t>Wertzuwachs</t>
  </si>
  <si>
    <t>Kaufpreis (oder Anlagekosten gemäss Aufzeichnungen)</t>
  </si>
  <si>
    <t>Ermittlung des fiktiven Einkaufs in die berufliche Vorsorge</t>
  </si>
  <si>
    <t>ganze Jahre</t>
  </si>
  <si>
    <t>angefangene Altersjahre (höchstens ordentliches AHV-Rentenalter)</t>
  </si>
  <si>
    <t>Beitragsjahre</t>
  </si>
  <si>
    <t>Geschäftsjahr</t>
  </si>
  <si>
    <t>Monate</t>
  </si>
  <si>
    <t>Einkommen</t>
  </si>
  <si>
    <t>L-5</t>
  </si>
  <si>
    <t>aus selbstständiger Erwerbstätigkeit der letzten</t>
  </si>
  <si>
    <t>L-4</t>
  </si>
  <si>
    <t>fünf Geschäftsjahre vor dem Liquidationsjahr</t>
  </si>
  <si>
    <t>L-3</t>
  </si>
  <si>
    <t>L-2</t>
  </si>
  <si>
    <t>L-1</t>
  </si>
  <si>
    <t>Das Einkommen darf den zehnfachen oberen Grenzbetrag nach Art. 8 Abs. 1 BVG nicht überschreiten.</t>
  </si>
  <si>
    <t>Fiktiver Einkaufsbedarf</t>
  </si>
  <si>
    <t>Guthaben bei Vorsorge- und Freizügigkeitseinrichtungen Säule 2</t>
  </si>
  <si>
    <t>Abzüglich Vorbezüge für Wohneigentum, übrige Vorbezüge und Barauszahlungen</t>
  </si>
  <si>
    <t xml:space="preserve">Abzüglich Alters- und Invalidenleistungen von Vorsorge- und </t>
  </si>
  <si>
    <t>Total fiktiver Einkaufsbedarf</t>
  </si>
  <si>
    <t>Alter der steuerpflichtigen Person am Ende des Liquidationsjahres,</t>
  </si>
  <si>
    <t>Alter (angefangene Jahre)</t>
  </si>
  <si>
    <t>Rentenalter</t>
  </si>
  <si>
    <t>Durchschnitt des AHV-pflichtigen Einkommens</t>
  </si>
  <si>
    <t>abzüglich davon Liquidationsgewinn</t>
  </si>
  <si>
    <t>Altersgutschriftensatz</t>
  </si>
  <si>
    <t>Abzüglich Altersguthaben aus beruflicher Vorsorge</t>
  </si>
  <si>
    <t>Übrige bei der Liquidation realisierte stille Reserven</t>
  </si>
  <si>
    <t>Auflösung Rückstellungen und Reserven</t>
  </si>
  <si>
    <t>Im Liquidationsjahr realisierter Liquidationsgewinn, massgebend für AHV-Beitragspflicht</t>
  </si>
  <si>
    <t>Ermittlung des Liquidationsgewinns</t>
  </si>
  <si>
    <t>Im Vorjahr realisierter Liquidationsgewinn</t>
  </si>
  <si>
    <t>(Buchhaltungskonto oder Auszug aus den steuerlichen Aufzeichnungen beilegen)</t>
  </si>
  <si>
    <t>Kapitalgewinn aus Verkauf von Anlagevermögen</t>
  </si>
  <si>
    <t>Kapitalgewinn aus Überführung ins Privatvermögen</t>
  </si>
  <si>
    <t>Auflösung von Rückstellungen und Reserven</t>
  </si>
  <si>
    <t>Im Vorjahr realisierter Liquidationsgewinn, massgebend für AHV-Beitragspflicht</t>
  </si>
  <si>
    <t>Steuerbarer Liquidationsgewinn, massgebend für die direkte Bundessteuer</t>
  </si>
  <si>
    <t>Steuerbarer Liquidationsgewinn, massgebend für die Kantonssteuer</t>
  </si>
  <si>
    <t>Gesamter Liquidationsgewinn</t>
  </si>
  <si>
    <t>Ermittlung der wiedereingebrachten Abschreibungen</t>
  </si>
  <si>
    <t>Wiedereingebrachte Abschreibungen</t>
  </si>
  <si>
    <t>bereits vorgenommene Ersatzbeschaffung</t>
  </si>
  <si>
    <t>Unterschrift Betriebsinhaber / Betriebsinhaberin</t>
  </si>
  <si>
    <t>übr. Anlageverm.
Umlaufvermögen</t>
  </si>
  <si>
    <t>Aufteilung Verkaufskosten auf Kapitalgewinn (Einkommenssteuer)</t>
  </si>
  <si>
    <t>und Grundstückgewinn (Grundstückgewinnsteuer)</t>
  </si>
  <si>
    <r>
      <t>Ü</t>
    </r>
    <r>
      <rPr>
        <sz val="10"/>
        <rFont val="Arial"/>
        <family val="2"/>
      </rPr>
      <t xml:space="preserve"> Detaillierte Angaben unter Ziffer 2 des Fragebogens</t>
    </r>
  </si>
  <si>
    <t>2.</t>
  </si>
  <si>
    <t>3a.1</t>
  </si>
  <si>
    <t>3a.3</t>
  </si>
  <si>
    <t>3b.</t>
  </si>
  <si>
    <t>3b.1</t>
  </si>
  <si>
    <t>3b.3</t>
  </si>
  <si>
    <t>3a.2</t>
  </si>
  <si>
    <t>3b.2</t>
  </si>
  <si>
    <t>Veräusserung von land- und forstwirtschaftlichen Grundstücken</t>
  </si>
  <si>
    <t>Verkaufspreis</t>
  </si>
  <si>
    <t>4a.</t>
  </si>
  <si>
    <t>4a.1</t>
  </si>
  <si>
    <t>4a.2</t>
  </si>
  <si>
    <t>4a.3</t>
  </si>
  <si>
    <t>4b.</t>
  </si>
  <si>
    <t>4b.1</t>
  </si>
  <si>
    <t>4b.2</t>
  </si>
  <si>
    <t>4b.3</t>
  </si>
  <si>
    <t>4b.4</t>
  </si>
  <si>
    <t>4b.5</t>
  </si>
  <si>
    <t>Verkaufserlöse</t>
  </si>
  <si>
    <t>Steueraufschub Wertzuwachs</t>
  </si>
  <si>
    <r>
      <t>Ü</t>
    </r>
    <r>
      <rPr>
        <sz val="10"/>
        <rFont val="Arial"/>
        <family val="2"/>
      </rPr>
      <t xml:space="preserve"> Detaillierte Angaben unter Ziffer 4b des Fragebogens</t>
    </r>
  </si>
  <si>
    <t>5.4</t>
  </si>
  <si>
    <t>Jahr</t>
  </si>
  <si>
    <t>davon ausgenommen sind land- und forstwirtschaftliche Grundstücke gemäss § 27 Abs. 4 StG</t>
  </si>
  <si>
    <t>Anrechnung der Jahre ab dem vollendeten 25. Altersjahr</t>
  </si>
  <si>
    <t>Steuerbarer Grundstückgewinn (Wertzuwachs auf veräusserten Grundstücken; Ziffer 6.3)</t>
  </si>
  <si>
    <t>ergibt beim steuerbaren Grundstückgewinn (Ziffer 7.4) einen Steuerbetrag von</t>
  </si>
  <si>
    <t>multipliziert mit massgebendem durchschnittlichem Einkommen (Ziffer 2.4)</t>
  </si>
  <si>
    <t>Veräusserung</t>
  </si>
  <si>
    <t>Überführung ins Privatvermögen</t>
  </si>
  <si>
    <t>./. Verkaufs- und Liquidationskosten</t>
  </si>
  <si>
    <t>keine land- und</t>
  </si>
  <si>
    <t>GGSt</t>
  </si>
  <si>
    <r>
      <t>Einkommen</t>
    </r>
    <r>
      <rPr>
        <vertAlign val="superscript"/>
        <sz val="10"/>
        <rFont val="Arial"/>
        <family val="2"/>
      </rPr>
      <t>1</t>
    </r>
  </si>
  <si>
    <r>
      <t>Einkommen</t>
    </r>
    <r>
      <rPr>
        <vertAlign val="superscript"/>
        <sz val="10"/>
        <rFont val="Arial"/>
        <family val="2"/>
      </rPr>
      <t>2</t>
    </r>
  </si>
  <si>
    <t>land- und</t>
  </si>
  <si>
    <t>forstwirtschaftliche</t>
  </si>
  <si>
    <t>gemäss BGBB</t>
  </si>
  <si>
    <t>Aufgabe der selbstständigen Erwerbstätigkeit</t>
  </si>
  <si>
    <t>Beendigung der Liquidation am (Datum)</t>
  </si>
  <si>
    <t>davon anzurechnen beim Einkauf in die Säule 2 (Art. 60a Abs. 2 BVV2)</t>
  </si>
  <si>
    <t>aus Vorsorge- und Freizügigkeitseinrichtungen Säulen 2 und 3a</t>
  </si>
  <si>
    <t>(zu übertragen in Ziffer 7.1)</t>
  </si>
  <si>
    <t>Adressnummer:</t>
  </si>
  <si>
    <t>Verkaufs-
preis</t>
  </si>
  <si>
    <t>Datum der 
Veräusserung</t>
  </si>
  <si>
    <t>Datum der 
Überführung</t>
  </si>
  <si>
    <t>Verkehrs-
wert</t>
  </si>
  <si>
    <t>5.9</t>
  </si>
  <si>
    <t>Hofübergabe nach BGBB</t>
  </si>
  <si>
    <t>55. Altersjahr vollendet --&gt; ist zu überprüfen</t>
  </si>
  <si>
    <t>Invalidität --&gt; ist zu überprüfen</t>
  </si>
  <si>
    <t>Aufgabe selbst. Tätigkeit --&gt; ist zu überprüfen</t>
  </si>
  <si>
    <t>Buchwertsübergabe</t>
  </si>
  <si>
    <t>Einzonung im Liquidationsjahr</t>
  </si>
  <si>
    <t>Wenn Einzonung im Liquidationsjahr --&gt; Grundstückgewinn</t>
  </si>
  <si>
    <t>Wertzuwachs auf land- und forstwirtschaftlichen Grundstücken oder Nutzungsänderung Einzonung aktuell</t>
  </si>
  <si>
    <t>Wertzuwachs auf überführten Grundstücken oder bei Nutzungsänderung Einzonung aktuell</t>
  </si>
  <si>
    <t>Grundstückgewinn bei aktueller Einzonung</t>
  </si>
  <si>
    <t>Grundstückgewinnsteuer (auf land- und forstwirtschaftlichen Grundstücken oder bei Nutzungsänderung)</t>
  </si>
  <si>
    <t>5.10</t>
  </si>
  <si>
    <t>gültig ab 2011</t>
  </si>
  <si>
    <t>Abrechnung nach einem Steueraufschub (Revers)</t>
  </si>
  <si>
    <t>Steuernachfolge bei Erbgang</t>
  </si>
  <si>
    <t>Überführung von Geschäftsvermögen ins Privatvermögen</t>
  </si>
  <si>
    <t>Altersgutschriftensatz 15% multipliziert mit Anzahl Beitragsjahre (Ziffer 2.2)</t>
  </si>
  <si>
    <t>Ermittlung der wieder eingebrachten Abschreibungen</t>
  </si>
  <si>
    <t>Abzüglich Einkommenssteuerwert (Buchwert)</t>
  </si>
  <si>
    <t>Datum der Veräusserung</t>
  </si>
  <si>
    <t>Oder</t>
  </si>
  <si>
    <t>Überführung neu eingezontes Bauland A</t>
  </si>
  <si>
    <t>Überführung neu eingezontes Bauland B</t>
  </si>
  <si>
    <t>Veräusserung neu eingezontes Bauland A</t>
  </si>
  <si>
    <t>Veräusserung neu eingezontes Bauland B</t>
  </si>
  <si>
    <t>Veräusserung landw. Land A</t>
  </si>
  <si>
    <t>Veräusserung landw. Land B</t>
  </si>
  <si>
    <t>Anzahl Daten</t>
  </si>
  <si>
    <t>Datum der Überführung</t>
  </si>
  <si>
    <t>Auflistung der steuerlich berücksichtigten Abschreibungen seit Erwerb beifügen</t>
  </si>
  <si>
    <t>Verkehrswert BGBB</t>
  </si>
  <si>
    <t xml:space="preserve">Oder </t>
  </si>
  <si>
    <t>Überführung ins Privatvermögen, Verkehrswert, resp. Anlagekosten (landw. Grundstücke)</t>
  </si>
  <si>
    <t>Abzüglich im Liquidationsgewinn enthaltener Grundstückgewinn auf land- und forstwirtschaftlichen Grundstücken</t>
  </si>
  <si>
    <t xml:space="preserve">Abzüglich Steueraufschub auf dem Wertzuwachs von Liegenschaften des Anlagevermögens </t>
  </si>
  <si>
    <t>5.6</t>
  </si>
  <si>
    <t>5.7</t>
  </si>
  <si>
    <t>Geschuldeter persönlicher AHV-Beitrag auf obigem Liquidationsgewinn</t>
  </si>
  <si>
    <t>5.8</t>
  </si>
  <si>
    <t>geschuldeter persönlicher AHV-Beitrag auf obigem Liquidationsgewinn</t>
  </si>
  <si>
    <t>Bei Antrag auf Steueraufschub bei Generationenwechsel nach § 23 StG (Ziffer 1)</t>
  </si>
  <si>
    <t>wieder eingebrachte Abschreibungen (steuerbar für die direkte Bundessteuer)</t>
  </si>
  <si>
    <t>davon fiktiver Einkauf nach § 45 Abs. 1 lit. f StG</t>
  </si>
  <si>
    <t>davon restlicher Liquidationsgewinn nach § 45 Abs. 1 lit. f StG</t>
  </si>
  <si>
    <t>Verkaufserlös (Ziffer 3a)</t>
  </si>
  <si>
    <t>Abzüglich anteilige Verkaufs- und Liquidationskosten</t>
  </si>
  <si>
    <t>Abzüglich Anlagekosten (Ziffer 3a)</t>
  </si>
  <si>
    <t>Abzüglich Anlagekosten (Buchwert und wiedereingebrachte Abschreibungen)</t>
  </si>
  <si>
    <t>Abzüglich Anlagekosten des bisher selbstgenutzten Wohneigentums</t>
  </si>
  <si>
    <t>+/-</t>
  </si>
  <si>
    <t>VW BGBB</t>
  </si>
  <si>
    <t>kum.</t>
  </si>
  <si>
    <t>Abschr.</t>
  </si>
  <si>
    <t>Wert-</t>
  </si>
  <si>
    <t>zuwachs</t>
  </si>
  <si>
    <t>Anlage-</t>
  </si>
  <si>
    <t>kosten</t>
  </si>
  <si>
    <t>Buch-</t>
  </si>
  <si>
    <t>wert</t>
  </si>
  <si>
    <t>Verkehrs-</t>
  </si>
  <si>
    <t>Besteuerung von Liquidationsgewinnen in der Landwirtschaft</t>
  </si>
  <si>
    <t>Massgebliche Werte</t>
  </si>
  <si>
    <r>
      <t>1</t>
    </r>
    <r>
      <rPr>
        <sz val="10"/>
        <rFont val="Arial"/>
        <family val="2"/>
      </rPr>
      <t xml:space="preserve"> Steueraufschub gemäss § 23 StG möglich (nur Kanton)</t>
    </r>
  </si>
  <si>
    <r>
      <t>2</t>
    </r>
    <r>
      <rPr>
        <sz val="10"/>
        <rFont val="Arial"/>
        <family val="2"/>
      </rPr>
      <t xml:space="preserve"> Steueraufschub gemäss § 32a StG; Art 18a DBG möglich</t>
    </r>
  </si>
  <si>
    <r>
      <t>3</t>
    </r>
    <r>
      <rPr>
        <sz val="10"/>
        <rFont val="Arial"/>
        <family val="2"/>
      </rPr>
      <t xml:space="preserve"> Direkte Bundessteuer: steuerfrei; Kantonssteuer: bei aktueller Einzonung Grundstückgewinnsteuer, sonst Einkommen</t>
    </r>
  </si>
  <si>
    <t>Massgebendes durchschnittl. Einkommen (arithmetisches Mittel)</t>
  </si>
  <si>
    <t>Steueraufschub nach § 97 StG</t>
  </si>
  <si>
    <r>
      <t xml:space="preserve">Veräusserung von </t>
    </r>
    <r>
      <rPr>
        <b/>
        <u val="single"/>
        <sz val="11"/>
        <rFont val="Arial"/>
        <family val="2"/>
      </rPr>
      <t>nicht</t>
    </r>
    <r>
      <rPr>
        <b/>
        <sz val="11"/>
        <rFont val="Arial"/>
        <family val="2"/>
      </rPr>
      <t xml:space="preserve"> land- und forstwirtschaftlichen Grundstücken</t>
    </r>
  </si>
  <si>
    <t>Grundstücke, Liegenschaften (Ziffern 3a, 4a)</t>
  </si>
  <si>
    <t>Grundstücke, Liegenschaften (Ziffern 3b, 4b)</t>
  </si>
  <si>
    <t>Grundstücke (Ziffern 3a.1, 3b.1, 4a.1, 4b.1)</t>
  </si>
  <si>
    <t>und/oder bei Nutzungsänderung bei Einzonung aktuell (Kantons- und Bundessteuer; Ziffer 6)</t>
  </si>
  <si>
    <t>(maximaler Einkaufsbetrag gem. Ziffer 2.6)</t>
  </si>
  <si>
    <t xml:space="preserve">(Parzelle: </t>
  </si>
  <si>
    <t>Buchwertsübergabe (A)</t>
  </si>
  <si>
    <t>oder Steueraufschub § 97 StG (A)</t>
  </si>
  <si>
    <t>oder Steueraufschub § 97 StG (B)</t>
  </si>
  <si>
    <r>
      <t>è</t>
    </r>
    <r>
      <rPr>
        <sz val="10"/>
        <color indexed="12"/>
        <rFont val="Arial"/>
        <family val="2"/>
      </rPr>
      <t xml:space="preserve"> Pachtvertrag beilegen</t>
    </r>
  </si>
  <si>
    <r>
      <t>(</t>
    </r>
    <r>
      <rPr>
        <sz val="10"/>
        <color indexed="12"/>
        <rFont val="Wingdings"/>
        <family val="2"/>
      </rPr>
      <t>è</t>
    </r>
    <r>
      <rPr>
        <sz val="10"/>
        <color indexed="12"/>
        <rFont val="Arial"/>
        <family val="2"/>
      </rPr>
      <t xml:space="preserve"> Vorsorgeausweise beilegen</t>
    </r>
    <r>
      <rPr>
        <sz val="10"/>
        <rFont val="Arial"/>
        <family val="2"/>
      </rPr>
      <t>)</t>
    </r>
  </si>
  <si>
    <r>
      <t>Säule 3a-Guthaben (</t>
    </r>
    <r>
      <rPr>
        <sz val="10"/>
        <color indexed="12"/>
        <rFont val="Wingdings"/>
        <family val="2"/>
      </rPr>
      <t>è</t>
    </r>
    <r>
      <rPr>
        <sz val="10"/>
        <color indexed="12"/>
        <rFont val="Arial"/>
        <family val="2"/>
      </rPr>
      <t xml:space="preserve"> Bescheinigungen beilegen</t>
    </r>
    <r>
      <rPr>
        <sz val="10"/>
        <rFont val="Arial"/>
        <family val="2"/>
      </rPr>
      <t>)</t>
    </r>
  </si>
  <si>
    <r>
      <t>(</t>
    </r>
    <r>
      <rPr>
        <sz val="10"/>
        <color indexed="12"/>
        <rFont val="Wingdings"/>
        <family val="2"/>
      </rPr>
      <t>è</t>
    </r>
    <r>
      <rPr>
        <sz val="10"/>
        <color indexed="12"/>
        <rFont val="Arial"/>
        <family val="2"/>
      </rPr>
      <t xml:space="preserve"> Bescheinigungen beilegen</t>
    </r>
    <r>
      <rPr>
        <sz val="10"/>
        <rFont val="Arial"/>
        <family val="2"/>
      </rPr>
      <t>)</t>
    </r>
  </si>
  <si>
    <r>
      <t>Freizügigkeitseinrichtungen Säulen 2 und 3a (</t>
    </r>
    <r>
      <rPr>
        <sz val="10"/>
        <color indexed="12"/>
        <rFont val="Wingdings"/>
        <family val="2"/>
      </rPr>
      <t>è</t>
    </r>
    <r>
      <rPr>
        <sz val="10"/>
        <color indexed="12"/>
        <rFont val="Arial"/>
        <family val="2"/>
      </rPr>
      <t xml:space="preserve"> Bescheinigungen beilegen</t>
    </r>
    <r>
      <rPr>
        <sz val="10"/>
        <rFont val="Arial"/>
        <family val="2"/>
      </rPr>
      <t>)</t>
    </r>
  </si>
  <si>
    <t>Ziffer 3: Steueraufschub (Netto nach Abzug pers. AHV-Beiträge)</t>
  </si>
  <si>
    <t>(Ziffer 5.10 abzüglich fiktiver Einkauf)</t>
  </si>
  <si>
    <t>Total Liquidationsgewinn vor Abzug Verkaufskosten</t>
  </si>
  <si>
    <t>Kontrolle (Ziffer 5.5 + Verkaufskosten)</t>
  </si>
  <si>
    <t>Abzüglich Differenz (Verkehrswert BGBB vor Einzonung ./. Anlagekosten) bei Einzonung in früheren Jahren</t>
  </si>
  <si>
    <t>steuerfrei bei der direkten Bundessteuer (Art. 18 Abs. 4 DBG)</t>
  </si>
  <si>
    <t>Differenz (Verkehrswert BGBB vor Einzonung ./. Anlagekosten), wenn Einzonung nicht im aktuellen Jahr</t>
  </si>
  <si>
    <t>Abzüglich Anlagekosten, resp. Verkehrswert BGBB (Bundessteuer)</t>
  </si>
  <si>
    <t>zu berücksichtigende Anlagekosten bei den Kantonssteuern</t>
  </si>
  <si>
    <t>Differenz Aufschub Wertzuwachs Kantonssteuer aufgrund unterschiedlicher Anlagekosten</t>
  </si>
  <si>
    <t>Anleitung</t>
  </si>
  <si>
    <t>Felder zum Ausfüllen</t>
  </si>
  <si>
    <t xml:space="preserve">Felder werden automatisch ausgefüllt, können aber </t>
  </si>
  <si>
    <t>überschrieben werden</t>
  </si>
  <si>
    <t>Hilfsberechnungen und Informationen (werden nicht gedruckt)</t>
  </si>
  <si>
    <t>Hinweis: damit die Berechnung funktionieren, sind die Makros zu aktivieren</t>
  </si>
  <si>
    <t>und das Add-In "Analyse-Funktionen" zu aktivieren (--&gt; Extras --&gt; Add-Ins)</t>
  </si>
  <si>
    <t>Buchwert</t>
  </si>
  <si>
    <t>Spezialfälle (z.B. Bauland)</t>
  </si>
  <si>
    <t>resp.</t>
  </si>
  <si>
    <t>Verkaufs-</t>
  </si>
  <si>
    <t>preis</t>
  </si>
  <si>
    <t>Eingabe Verkaufskosten</t>
  </si>
  <si>
    <t>zurück auf Fragebogen</t>
  </si>
  <si>
    <t>Zusammenfassung der Einzelfälle</t>
  </si>
  <si>
    <t>3. Ermittlung von Liquidationsgewinnen von land- und forstwirtschaftlichen Grundstücken</t>
  </si>
  <si>
    <t>3a Veräusserung von land- und forstwirtschaftlichen Grundstücken</t>
  </si>
  <si>
    <t>4. Ermittlung von Liquidationsgewinnen von nicht land- und forstwirtschaftlichen Grundstücken</t>
  </si>
  <si>
    <t>4a Veräusserung von nicht land- und forstwirtschaftlichen Grundstücken</t>
  </si>
  <si>
    <t>4b Überführung von nicht land- und forstwirtschaftlichen Grundstücken ins Privatvermögen</t>
  </si>
  <si>
    <t>3b Überführung von land- und forstwirtschaftlichen Grundstücken ins Privatvermögen</t>
  </si>
  <si>
    <t>Bezeichnung der Liegenschaft</t>
  </si>
  <si>
    <t>Staats- und Gemeindesteuer</t>
  </si>
  <si>
    <t>Direkte Bundessteuer</t>
  </si>
  <si>
    <t>steuerfrei</t>
  </si>
  <si>
    <t>zu besteuern</t>
  </si>
  <si>
    <t>Aufschub</t>
  </si>
  <si>
    <t>Kanton</t>
  </si>
  <si>
    <t>Bund</t>
  </si>
  <si>
    <t>übrige Liquidationsgewinne aus Verkauf oder Überführung Anlage-/Umlaufvermögen</t>
  </si>
  <si>
    <t>übrige Liquidationsgewinne aus der realisation stiller Reserven</t>
  </si>
  <si>
    <t>stille Reserven</t>
  </si>
  <si>
    <t>abzüglich Verkaufskosten</t>
  </si>
  <si>
    <t>Gesamter Liquidationsgewinn wie Ziffer 5.5</t>
  </si>
  <si>
    <r>
      <t>GGSt</t>
    </r>
    <r>
      <rPr>
        <vertAlign val="superscript"/>
        <sz val="10"/>
        <rFont val="Arial"/>
        <family val="2"/>
      </rPr>
      <t>3</t>
    </r>
  </si>
  <si>
    <r>
      <t>Eink.</t>
    </r>
    <r>
      <rPr>
        <vertAlign val="superscript"/>
        <sz val="10"/>
        <rFont val="Arial"/>
        <family val="2"/>
      </rPr>
      <t>3</t>
    </r>
  </si>
  <si>
    <t>nach Vollendung des 55. Altersjahrs</t>
  </si>
  <si>
    <t>Bei Erbgang Geburtsdatum des Erblassers</t>
  </si>
  <si>
    <t>Alter (vollendet), bei Beendigung der Liquidation</t>
  </si>
  <si>
    <t>Alter (vollendet), bei Beendigung der "Liquidation" (= Todestag)</t>
  </si>
  <si>
    <t>(wie Ziffer 5.8, netto nach AHV-Abzug)</t>
  </si>
  <si>
    <t>3a.</t>
  </si>
  <si>
    <t>Überführung von land- und forstwirtschaftlichen Grundstücken ins Privatvermögen</t>
  </si>
  <si>
    <r>
      <t xml:space="preserve">Überführung von </t>
    </r>
    <r>
      <rPr>
        <b/>
        <u val="single"/>
        <sz val="11"/>
        <rFont val="Arial"/>
        <family val="2"/>
      </rPr>
      <t>nicht</t>
    </r>
    <r>
      <rPr>
        <b/>
        <sz val="11"/>
        <rFont val="Arial"/>
        <family val="2"/>
      </rPr>
      <t xml:space="preserve"> land- und forstwirtschaftlichen Grundstücken ins Privatvermögen</t>
    </r>
  </si>
  <si>
    <t>Differenz Kantonssteuer zu direkter Bundessteuer (z.B. andere Einkommenssteuerwerte)</t>
  </si>
  <si>
    <t>6.</t>
  </si>
  <si>
    <t>7.</t>
  </si>
  <si>
    <t>5.</t>
  </si>
  <si>
    <t>Rentenanlter (zur Zeit: Männer 65 Jährig / Frauen 64 Jährig)</t>
  </si>
  <si>
    <t>Abweichungsbegründung</t>
  </si>
  <si>
    <t>Adr.-Nr.:</t>
  </si>
  <si>
    <t>Im Rahmen der Liquidation per</t>
  </si>
  <si>
    <t xml:space="preserve">stellten Sie den Antrag auf den Steueraufschub für </t>
  </si>
  <si>
    <t>den Wertzuchwachs von Liegenschaften des Anlagevermögens.</t>
  </si>
  <si>
    <t>§ 32a StG - Steueraufschubtatbestände</t>
  </si>
  <si>
    <t>Art. 18a DBG - Aufschubtatbestände</t>
  </si>
  <si>
    <t>gleicher Wortlaut wie § 32a StG</t>
  </si>
  <si>
    <t>Auf den folgenden Parzellen ist der Wertzuwachs aufgeschoben</t>
  </si>
  <si>
    <t>oder im Total</t>
  </si>
  <si>
    <t>fiktiver Einkauf zulässig?</t>
  </si>
  <si>
    <t>Alter bei Aufgabe der selbständigen Erwerbstätigkeit (&lt; 70 Jährig)</t>
  </si>
  <si>
    <t>Aufgabe der selbständigen Erwerbstätigkeit vor Liquidation (&lt;= -1)</t>
  </si>
  <si>
    <t>Grundstückgewinn CHF 0.00, wenn …</t>
  </si>
  <si>
    <t>Verkehrswert BGBB: bei Bauland z.B. Pauschal 
mit 10.00/m2 einsetzen</t>
  </si>
  <si>
    <t>Kaufpreis (oder Anlagekosten gemäss Aufzeichnungen) / z.B. Landwert landw. Land</t>
  </si>
  <si>
    <t>Investitionen (soweit nicht als Unterhalt berücksichtigt) / z.B. Erschliessungskosten Bauland</t>
  </si>
  <si>
    <t>Einzonung aktuell</t>
  </si>
  <si>
    <t>Steueraufschub §97</t>
  </si>
  <si>
    <t>Hofübergabe BGBB</t>
  </si>
  <si>
    <t>Wertzuwachs (bereinigt)</t>
  </si>
  <si>
    <t>Wertzuwachs BGBB</t>
  </si>
  <si>
    <t>wiedereing. Abschreibungen</t>
  </si>
  <si>
    <t>Kontrolle DBSt</t>
  </si>
  <si>
    <t>Kontrolle Staats- und Gemeindesteuer</t>
  </si>
  <si>
    <t>Kontrolle "Einzelbetrachtung"</t>
  </si>
  <si>
    <t>Abzüglich Anlagekosten des bisher selbstgenutzten Wohneigentums (Ziffer 7.2)</t>
  </si>
  <si>
    <t>aufgeschobener Grundstückgewinn (max. Ziffer 7.2)</t>
  </si>
  <si>
    <t>zum Liquidationszeitpunkt im Rentenalter</t>
  </si>
  <si>
    <t>A: Aufwertung Wertzuwachs bis Verkehrswert BGBB</t>
  </si>
  <si>
    <t>B: Aufwertung Wertzuwachs bis Verkehrswert BGBB</t>
  </si>
  <si>
    <t>Abzüglich Steueraufschub aus Gewinn/Verlust bei Buchwertsübergabe</t>
  </si>
  <si>
    <t>Grundstückgewinn &lt; CHF 0</t>
  </si>
  <si>
    <t>Bitte reichen Sie die erforderlichen Unterlagen mit dem ausgefüllten Fragebogen ein.</t>
  </si>
  <si>
    <t>Hinweis</t>
  </si>
  <si>
    <t>Die Aufteilung der Verkaufskosten erfolgt gewinnorientiert, da dies einfacher in der Praxis</t>
  </si>
  <si>
    <t>anwendbar ist, als eine erlösorientierte Verteilung.</t>
  </si>
  <si>
    <t>nach § 32a Abs. 2 StG; Art. 18a Abs. 2 DBG</t>
  </si>
  <si>
    <r>
      <t>Ü</t>
    </r>
    <r>
      <rPr>
        <sz val="10"/>
        <rFont val="Arial"/>
        <family val="2"/>
      </rPr>
      <t xml:space="preserve"> Detaillierte Angaben unter Ziffer 3b und 5 des Fragebogens</t>
    </r>
  </si>
  <si>
    <r>
      <t>Ermittlung von Liquidationsgewinnen von land- und forstwirtschaftlichen Grundstücken</t>
    </r>
    <r>
      <rPr>
        <b/>
        <vertAlign val="superscript"/>
        <sz val="11"/>
        <rFont val="Arial"/>
        <family val="2"/>
      </rPr>
      <t>1)</t>
    </r>
  </si>
  <si>
    <r>
      <t xml:space="preserve">Ermittlung von Liquidationsgewinnen von </t>
    </r>
    <r>
      <rPr>
        <b/>
        <u val="single"/>
        <sz val="11"/>
        <rFont val="Arial"/>
        <family val="2"/>
      </rPr>
      <t>nicht</t>
    </r>
    <r>
      <rPr>
        <b/>
        <sz val="11"/>
        <rFont val="Arial"/>
        <family val="2"/>
      </rPr>
      <t xml:space="preserve"> land- und forstwirtschaftlichen Grundstücken</t>
    </r>
    <r>
      <rPr>
        <b/>
        <vertAlign val="superscript"/>
        <sz val="11"/>
        <rFont val="Arial"/>
        <family val="2"/>
      </rPr>
      <t>1)</t>
    </r>
  </si>
  <si>
    <t xml:space="preserve">1) </t>
  </si>
  <si>
    <t>für die Unterscheidung von "land- und forstwirtschaftlichen Grundstücken" zu "nicht land- und forstwirtschaftlichen</t>
  </si>
  <si>
    <r>
      <t xml:space="preserve">es handelt sich um eine </t>
    </r>
    <r>
      <rPr>
        <b/>
        <sz val="10"/>
        <rFont val="Arial"/>
        <family val="2"/>
      </rPr>
      <t>Verpachtung</t>
    </r>
    <r>
      <rPr>
        <sz val="10"/>
        <rFont val="Arial"/>
        <family val="2"/>
      </rPr>
      <t xml:space="preserve"> eines Geschäftsbetriebes ohne Überführung ins Privatvermögen </t>
    </r>
  </si>
  <si>
    <r>
      <t xml:space="preserve">es handelt sich um eine </t>
    </r>
    <r>
      <rPr>
        <b/>
        <sz val="10"/>
        <rFont val="Arial"/>
        <family val="2"/>
      </rPr>
      <t>Hofübergabe</t>
    </r>
    <r>
      <rPr>
        <sz val="10"/>
        <rFont val="Arial"/>
        <family val="2"/>
      </rPr>
      <t xml:space="preserve"> nach bäuerlichem Bodenrecht:</t>
    </r>
  </si>
  <si>
    <r>
      <t xml:space="preserve">Antrag auf </t>
    </r>
    <r>
      <rPr>
        <b/>
        <sz val="10"/>
        <rFont val="Arial"/>
        <family val="2"/>
      </rPr>
      <t>privilegierte Besteuerung des Liquidationsgewinns</t>
    </r>
    <r>
      <rPr>
        <sz val="10"/>
        <rFont val="Arial"/>
        <family val="2"/>
      </rPr>
      <t xml:space="preserve"> (§ 45 Abs. 1 lit. f. StG; Art. 37b DBG)</t>
    </r>
  </si>
  <si>
    <r>
      <t xml:space="preserve">Antrag auf </t>
    </r>
    <r>
      <rPr>
        <b/>
        <sz val="10"/>
        <rFont val="Arial"/>
        <family val="2"/>
      </rPr>
      <t>Anrechnung einer fiktiven Deckungslücke</t>
    </r>
    <r>
      <rPr>
        <sz val="10"/>
        <rFont val="Arial"/>
        <family val="2"/>
      </rPr>
      <t xml:space="preserve"> (§ 45 Abs. 1 lit. f StG; Art. 37b DBG)</t>
    </r>
  </si>
  <si>
    <r>
      <t xml:space="preserve">Antrag auf </t>
    </r>
    <r>
      <rPr>
        <b/>
        <sz val="10"/>
        <rFont val="Arial"/>
        <family val="2"/>
      </rPr>
      <t>Steueraufschub auf den wiedereingebrachten Abschreibungen</t>
    </r>
    <r>
      <rPr>
        <sz val="10"/>
        <rFont val="Arial"/>
        <family val="2"/>
      </rPr>
      <t xml:space="preserve"> von Liegenschaften bei Generationenwechsel</t>
    </r>
  </si>
  <si>
    <r>
      <t xml:space="preserve">Antrag auf </t>
    </r>
    <r>
      <rPr>
        <b/>
        <sz val="10"/>
        <rFont val="Arial"/>
        <family val="2"/>
      </rPr>
      <t>Steueraufschub für den Wertzuwachs</t>
    </r>
    <r>
      <rPr>
        <sz val="10"/>
        <rFont val="Arial"/>
        <family val="2"/>
      </rPr>
      <t xml:space="preserve"> von Liegenschaften des Anlagevermögens</t>
    </r>
  </si>
  <si>
    <t>./. aufgeschobener Wertzuwachs</t>
  </si>
  <si>
    <t>Steueraufschub § 97 StG</t>
  </si>
  <si>
    <t>Wertzuwachs Brutto</t>
  </si>
  <si>
    <t>= zu besteuernder Wertzuwachs</t>
  </si>
  <si>
    <t>./. anteilige Verkaufskosten</t>
  </si>
  <si>
    <t>= Grundstückgewinn</t>
  </si>
  <si>
    <t>altrechtlicher Revers vor 1.1.1995</t>
  </si>
  <si>
    <t>Abzüglich steuerfreier Kapitalgewinn direkte Bundessteuer bei altrechtlichem Revers</t>
  </si>
  <si>
    <t>altrechtlicher Revers</t>
  </si>
  <si>
    <t>Steuerbarer Kapitalgewinn Kantonssteuer bei altrechtlichem Revers</t>
  </si>
  <si>
    <t>steuerbefreiter Kapitalgewinn direkte Bundessteuer bei altrechtlichem Revers (inkl. Wertzuwachs)</t>
  </si>
  <si>
    <t xml:space="preserve">Grundstücken" wird auf das Kreisschreiben Nr. 38 der Eidgenössischen Steuerverwaltung vom 17. Juli 2013 und auf das </t>
  </si>
  <si>
    <t>Bundesgesetz über das bäuerliche Bodenrecht (BGBB) verwiesen.</t>
  </si>
  <si>
    <t>davon fiktiver Einkauf nach Art. 37b DBG</t>
  </si>
  <si>
    <t>davon restlicher Liquidationsgewinn nach Art. 37b DBG</t>
  </si>
  <si>
    <t>(Ziffer 5.9 abzüglich fiktiver Einkauf)</t>
  </si>
  <si>
    <t>Parzelle</t>
  </si>
  <si>
    <t>Nummer</t>
  </si>
  <si>
    <r>
      <t>Fläche m</t>
    </r>
    <r>
      <rPr>
        <vertAlign val="superscript"/>
        <sz val="11"/>
        <rFont val="Arial"/>
        <family val="2"/>
      </rPr>
      <t>2</t>
    </r>
  </si>
  <si>
    <t>Gemeinde, evtl. Bezeichnung Parzelle</t>
  </si>
  <si>
    <t>Begrenzung des Kapitalgewinnes auf die Höhe der Anlagekosten (§ 27 Abs. 4 StG; Art. 18 Abs. 4 DBG)</t>
  </si>
  <si>
    <t>Verpachtung ohne Überführung § 32a Abs. 2 StG; Art. 18a Abs. 2 DBG</t>
  </si>
  <si>
    <t>privilegierte Besteuerung § 45 Abs. 1 lit. f StG; Art. 37b DBG</t>
  </si>
  <si>
    <t>Antrag fiktive Deckungslücke § 45 Abs. 1 lit. f StG; Art. 37b DBG</t>
  </si>
  <si>
    <t>Steueraufschub auf den wiedereingebrachten Abschreibungen § 23 StG</t>
  </si>
  <si>
    <t>Steueraufschub auf dem Wertzuwachs §32a StG; Art. 18a DBG</t>
  </si>
  <si>
    <t>privilegierte Besteuerung Art. 37b DBG</t>
  </si>
  <si>
    <t>fiktiver Einkauf Art. 37b DBG</t>
  </si>
  <si>
    <t>privilegierte Besteuerung § 45 Abs. 1 lit. f StG</t>
  </si>
  <si>
    <t>fiktiver Einkauf § 45 Abs. 1 lit. f StG</t>
  </si>
  <si>
    <t>nach § 23 StG (nur Kantonssteuer; Abrechnung bei der direkten Bundessteuer). Die Liegenschaft verbleibt bei der</t>
  </si>
  <si>
    <t>Kantons- und Gemeindesteuer im Geschäftsvermögen. Eine spätere Privilegierung nach § 45 Abs. 1 lit. f StG ist nicht</t>
  </si>
  <si>
    <t>Steueraufschub § 23 StG</t>
  </si>
  <si>
    <t>Korrekte Berechnung nur wenn Objekt mit Aufschub in Feld A erfasst wird.</t>
  </si>
  <si>
    <t>nach Abzug AHV</t>
  </si>
  <si>
    <t>mehr möglich. Für die Geschäftsliegenschaft sind weiterhin Aufzeichnungen einzureichen.</t>
  </si>
  <si>
    <t>betreffen, ist dies bei den Bemerkungen anzumerken. Die Berechnung wird durch das Steueramt korrigiert.</t>
  </si>
  <si>
    <t>A*</t>
  </si>
  <si>
    <t>A**</t>
  </si>
  <si>
    <t>** Steueraufschub auf den wiedereingebrachten Abschreibungen § 23 StG</t>
  </si>
  <si>
    <t>* Buchwertsübergabe (Eingabe aller Objekte im Feld A)</t>
  </si>
  <si>
    <t xml:space="preserve">Soll der Antrag auf Steueraufschub für den Wertzuwachs nur entweder die Kantons- oder die Direkte Bundessteuer </t>
  </si>
  <si>
    <r>
      <t>Antrag auf Steueraufschub für den Wertzuwachs</t>
    </r>
    <r>
      <rPr>
        <sz val="11"/>
        <rFont val="Arial"/>
        <family val="2"/>
      </rPr>
      <t xml:space="preserve"> von Liegenschaften des Anlagevermögens</t>
    </r>
  </si>
  <si>
    <t>Unterschrift Steuerpflichtige(r)</t>
  </si>
  <si>
    <t>Adresse: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</si>
</sst>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 #,##0.00_ ;_ * \-#,##0.00_ ;_ * &quot;-&quot;??_ ;_ @_ "/>
    <numFmt numFmtId="164" formatCode="&quot;+&quot;#,###"/>
    <numFmt numFmtId="165" formatCode="&quot;-&quot;#,###"/>
    <numFmt numFmtId="166" formatCode="_ * #,##0_ ;_ * \-#,##0_ ;_ * &quot;-&quot;??_ ;_ @_ "/>
    <numFmt numFmtId="167" formatCode="0.0000"/>
    <numFmt numFmtId="168" formatCode="dd/mm/yy"/>
    <numFmt numFmtId="169" formatCode="dd/mm/yy;@"/>
    <numFmt numFmtId="170" formatCode="dd/mm/yyyy;@"/>
  </numFmts>
  <fonts count="49">
    <font>
      <sz val="10"/>
      <name val="Arial"/>
      <family val="2"/>
    </font>
    <font>
      <sz val="8"/>
      <name val="Arial"/>
      <family val="2"/>
    </font>
    <font>
      <b/>
      <sz val="10"/>
      <name val="Arial"/>
      <family val="2"/>
    </font>
    <font>
      <i/>
      <sz val="9"/>
      <name val="Arial"/>
      <family val="2"/>
    </font>
    <font>
      <u val="single"/>
      <sz val="10"/>
      <color indexed="12"/>
      <name val="Arial"/>
      <family val="2"/>
    </font>
    <font>
      <sz val="12"/>
      <name val="Arial"/>
      <family val="2"/>
    </font>
    <font>
      <b/>
      <sz val="14"/>
      <name val="Arial"/>
      <family val="2"/>
    </font>
    <font>
      <sz val="10"/>
      <name val="Wingdings"/>
      <family val="2"/>
    </font>
    <font>
      <b/>
      <sz val="10"/>
      <color indexed="10"/>
      <name val="Wingdings"/>
      <family val="2"/>
    </font>
    <font>
      <sz val="14"/>
      <name val="Arial"/>
      <family val="2"/>
    </font>
    <font>
      <vertAlign val="superscript"/>
      <sz val="10"/>
      <name val="Arial"/>
      <family val="2"/>
    </font>
    <font>
      <b/>
      <sz val="11"/>
      <name val="Arial"/>
      <family val="2"/>
    </font>
    <font>
      <sz val="11"/>
      <name val="Arial"/>
      <family val="2"/>
    </font>
    <font>
      <b/>
      <u val="single"/>
      <sz val="11"/>
      <name val="Arial"/>
      <family val="2"/>
    </font>
    <font>
      <sz val="10"/>
      <color indexed="12"/>
      <name val="Wingdings"/>
      <family val="2"/>
    </font>
    <font>
      <sz val="10"/>
      <color indexed="12"/>
      <name val="Arial"/>
      <family val="2"/>
    </font>
    <font>
      <i/>
      <sz val="10"/>
      <name val="Arial"/>
      <family val="2"/>
    </font>
    <font>
      <b/>
      <sz val="12"/>
      <name val="Arial"/>
      <family val="2"/>
    </font>
    <font>
      <b/>
      <sz val="9"/>
      <name val="Arial"/>
      <family val="2"/>
    </font>
    <font>
      <vertAlign val="superscript"/>
      <sz val="9"/>
      <name val="Arial"/>
      <family val="2"/>
    </font>
    <font>
      <sz val="9"/>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9"/>
      <color indexed="17"/>
      <name val="Arial"/>
      <family val="2"/>
    </font>
    <font>
      <b/>
      <sz val="9"/>
      <color indexed="10"/>
      <name val="Arial"/>
      <family val="2"/>
    </font>
    <font>
      <u val="single"/>
      <sz val="9"/>
      <color indexed="12"/>
      <name val="Arial"/>
      <family val="2"/>
    </font>
    <font>
      <b/>
      <vertAlign val="superscript"/>
      <sz val="11"/>
      <name val="Arial"/>
      <family val="2"/>
    </font>
    <font>
      <vertAlign val="superscript"/>
      <sz val="11"/>
      <name val="Arial"/>
      <family val="2"/>
    </font>
    <font>
      <sz val="8"/>
      <color rgb="FF000000"/>
      <name val="Tahoma"/>
      <family val="2"/>
    </font>
    <font>
      <sz val="9"/>
      <name val="Segoe UI"/>
      <family val="2"/>
    </font>
    <font>
      <b/>
      <sz val="9"/>
      <name val="Segoe UI"/>
      <family val="2"/>
    </font>
    <font>
      <b/>
      <sz val="8"/>
      <name val="Arial"/>
      <family val="2"/>
    </font>
    <font>
      <vertAlign val="superscript"/>
      <sz val="10"/>
      <color rgb="FF000000"/>
      <name val="Arial"/>
      <family val="2"/>
    </font>
    <font>
      <sz val="10"/>
      <color rgb="FF000000"/>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gray0625">
        <bgColor indexed="43"/>
      </patternFill>
    </fill>
    <fill>
      <patternFill patternType="solid">
        <fgColor indexed="48"/>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indexed="41"/>
        <bgColor indexed="64"/>
      </patternFill>
    </fill>
  </fills>
  <borders count="59">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hair"/>
    </border>
    <border>
      <left/>
      <right/>
      <top/>
      <bottom style="thin"/>
    </border>
    <border>
      <left/>
      <right/>
      <top style="hair"/>
      <bottom style="hair"/>
    </border>
    <border>
      <left/>
      <right style="thin"/>
      <top style="thin"/>
      <bottom style="thin"/>
    </border>
    <border>
      <left style="thin"/>
      <right/>
      <top style="thin"/>
      <bottom style="thin"/>
    </border>
    <border>
      <left/>
      <right/>
      <top style="thin"/>
      <bottom style="thin"/>
    </border>
    <border>
      <left/>
      <right/>
      <top style="hair"/>
      <bottom/>
    </border>
    <border>
      <left/>
      <right style="thin"/>
      <top style="thin"/>
      <bottom/>
    </border>
    <border>
      <left/>
      <right style="thin"/>
      <top/>
      <bottom/>
    </border>
    <border>
      <left style="thin"/>
      <right/>
      <top style="thin"/>
      <bottom/>
    </border>
    <border>
      <left style="thin"/>
      <right/>
      <top/>
      <bottom style="thin"/>
    </border>
    <border>
      <left/>
      <right/>
      <top style="thin"/>
      <bottom/>
    </border>
    <border>
      <left style="thin"/>
      <right/>
      <top/>
      <bottom/>
    </border>
    <border>
      <left/>
      <right style="thin"/>
      <top/>
      <bottom style="thin"/>
    </border>
    <border>
      <left style="hair"/>
      <right/>
      <top style="hair"/>
      <bottom style="hair"/>
    </border>
    <border>
      <left/>
      <right style="thin"/>
      <top/>
      <bottom style="hair"/>
    </border>
    <border>
      <left style="thin"/>
      <right style="thin"/>
      <top style="thin"/>
      <bottom/>
    </border>
    <border>
      <left style="thin"/>
      <right style="thin"/>
      <top/>
      <bottom style="thin"/>
    </border>
    <border>
      <left style="thin"/>
      <right style="thin"/>
      <top style="thin"/>
      <bottom style="thin"/>
    </border>
    <border>
      <left style="thin"/>
      <right style="thin"/>
      <top/>
      <bottom/>
    </border>
    <border>
      <left style="hair"/>
      <right/>
      <top/>
      <bottom/>
    </border>
    <border>
      <left style="hair"/>
      <right/>
      <top style="hair"/>
      <bottom/>
    </border>
    <border>
      <left/>
      <right style="hair"/>
      <top style="hair"/>
      <bottom/>
    </border>
    <border>
      <left/>
      <right style="hair"/>
      <top/>
      <bottom style="hair"/>
    </border>
    <border>
      <left/>
      <right style="hair"/>
      <top style="hair"/>
      <bottom style="hair"/>
    </border>
    <border>
      <left style="hair"/>
      <right style="hair"/>
      <top style="hair"/>
      <bottom style="hair"/>
    </border>
    <border>
      <left style="hair"/>
      <right style="hair"/>
      <top style="hair"/>
      <bottom/>
    </border>
    <border>
      <left style="hair"/>
      <right style="hair"/>
      <top/>
      <bottom style="hair"/>
    </border>
    <border>
      <left style="hair"/>
      <right/>
      <top/>
      <bottom style="hair"/>
    </border>
    <border>
      <left/>
      <right style="hair"/>
      <top/>
      <bottom/>
    </border>
    <border>
      <left style="hair"/>
      <right style="hair"/>
      <top/>
      <bottom/>
    </border>
    <border>
      <left style="hair"/>
      <right style="hair"/>
      <top style="thin"/>
      <bottom style="thin"/>
    </border>
    <border>
      <left/>
      <right/>
      <top style="thin"/>
      <bottom style="hair"/>
    </border>
    <border>
      <left style="hair"/>
      <right style="thin"/>
      <top/>
      <bottom style="thin"/>
    </border>
    <border>
      <left style="hair"/>
      <right style="hair"/>
      <top style="thin"/>
      <bottom style="hair"/>
    </border>
    <border>
      <left/>
      <right style="hair"/>
      <top style="thin"/>
      <bottom/>
    </border>
    <border>
      <left/>
      <right style="hair"/>
      <top/>
      <bottom style="thin"/>
    </border>
    <border>
      <left/>
      <right style="hair"/>
      <top style="thin"/>
      <bottom style="hair"/>
    </border>
    <border>
      <left style="hair"/>
      <right/>
      <top style="thin"/>
      <bottom style="hair"/>
    </border>
    <border>
      <left style="thin"/>
      <right/>
      <top/>
      <bottom style="hair"/>
    </border>
    <border>
      <left style="hair"/>
      <right style="hair"/>
      <top/>
      <bottom style="thin"/>
    </border>
    <border>
      <left style="thin"/>
      <right style="hair"/>
      <top/>
      <bottom style="thin"/>
    </border>
    <border>
      <left style="hair"/>
      <right style="hair"/>
      <top style="thin"/>
      <bottom style="double"/>
    </border>
    <border>
      <left/>
      <right/>
      <top style="thin"/>
      <bottom style="double"/>
    </border>
    <border>
      <left/>
      <right style="hair"/>
      <top style="thin"/>
      <bottom style="double"/>
    </border>
    <border>
      <left style="thin"/>
      <right style="hair"/>
      <top style="thin"/>
      <bottom style="thin"/>
    </border>
    <border>
      <left style="hair"/>
      <right style="thin"/>
      <top style="thin"/>
      <bottom style="thin"/>
    </border>
    <border>
      <left/>
      <right style="thin"/>
      <top style="thin"/>
      <bottom style="hair"/>
    </border>
    <border>
      <left style="hair"/>
      <right/>
      <top style="thin"/>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20" borderId="1" applyNumberFormat="0" applyAlignment="0" applyProtection="0"/>
    <xf numFmtId="0" fontId="24" fillId="20" borderId="2" applyNumberFormat="0" applyAlignment="0" applyProtection="0"/>
    <xf numFmtId="0" fontId="25" fillId="7"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8" fillId="4" borderId="0" applyNumberFormat="0" applyBorder="0" applyAlignment="0" applyProtection="0"/>
    <xf numFmtId="0" fontId="4" fillId="0" borderId="0" applyNumberFormat="0" applyFill="0" applyBorder="0">
      <alignment/>
      <protection locked="0"/>
    </xf>
    <xf numFmtId="43" fontId="0" fillId="0" borderId="0" applyFont="0" applyFill="0" applyBorder="0" applyAlignment="0" applyProtection="0"/>
    <xf numFmtId="0" fontId="29" fillId="21" borderId="0" applyNumberFormat="0" applyBorder="0" applyAlignment="0" applyProtection="0"/>
    <xf numFmtId="0" fontId="12" fillId="22" borderId="4" applyNumberFormat="0" applyFont="0" applyAlignment="0" applyProtection="0"/>
    <xf numFmtId="9" fontId="0" fillId="0" borderId="0" applyFont="0" applyFill="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0" borderId="0" applyNumberFormat="0" applyFill="0" applyBorder="0" applyAlignment="0" applyProtection="0"/>
    <xf numFmtId="0" fontId="37" fillId="23" borderId="9" applyNumberFormat="0" applyAlignment="0" applyProtection="0"/>
  </cellStyleXfs>
  <cellXfs count="506">
    <xf numFmtId="0" fontId="0" fillId="0" borderId="0" xfId="0"/>
    <xf numFmtId="49" fontId="2" fillId="0" borderId="0" xfId="51" applyNumberFormat="1" applyFont="1" applyAlignment="1" applyProtection="1">
      <alignment horizontal="left"/>
      <protection/>
    </xf>
    <xf numFmtId="49" fontId="0" fillId="0" borderId="0" xfId="51" applyNumberFormat="1" applyFont="1" applyAlignment="1" applyProtection="1">
      <alignment horizontal="left"/>
      <protection/>
    </xf>
    <xf numFmtId="3" fontId="0" fillId="0" borderId="0" xfId="51" applyNumberFormat="1" applyFont="1" applyAlignment="1" applyProtection="1">
      <alignment horizontal="right"/>
      <protection/>
    </xf>
    <xf numFmtId="3" fontId="0" fillId="0" borderId="0" xfId="51" applyNumberFormat="1" applyFont="1" applyBorder="1" applyAlignment="1" applyProtection="1">
      <alignment horizontal="right"/>
      <protection/>
    </xf>
    <xf numFmtId="49" fontId="0" fillId="0" borderId="10" xfId="51" applyNumberFormat="1" applyFont="1" applyBorder="1" applyAlignment="1" applyProtection="1">
      <alignment horizontal="left"/>
      <protection/>
    </xf>
    <xf numFmtId="3" fontId="0" fillId="0" borderId="10" xfId="51" applyNumberFormat="1" applyFont="1" applyBorder="1" applyAlignment="1" applyProtection="1">
      <alignment horizontal="right"/>
      <protection/>
    </xf>
    <xf numFmtId="0" fontId="0" fillId="0" borderId="0" xfId="0" applyFont="1" applyProtection="1">
      <protection/>
    </xf>
    <xf numFmtId="0" fontId="0" fillId="0" borderId="11" xfId="0" applyFont="1" applyBorder="1" applyProtection="1">
      <protection/>
    </xf>
    <xf numFmtId="49" fontId="0" fillId="0" borderId="0" xfId="51" applyNumberFormat="1" applyFont="1" applyBorder="1" applyAlignment="1" applyProtection="1">
      <alignment horizontal="left"/>
      <protection/>
    </xf>
    <xf numFmtId="49" fontId="0" fillId="0" borderId="12" xfId="51" applyNumberFormat="1" applyFont="1" applyBorder="1" applyAlignment="1" applyProtection="1">
      <alignment horizontal="left"/>
      <protection/>
    </xf>
    <xf numFmtId="49" fontId="0" fillId="0" borderId="13" xfId="51" applyNumberFormat="1" applyFont="1" applyBorder="1" applyAlignment="1" applyProtection="1">
      <alignment horizontal="left"/>
      <protection/>
    </xf>
    <xf numFmtId="0" fontId="2" fillId="0" borderId="14" xfId="0" applyFont="1" applyBorder="1" applyProtection="1">
      <protection/>
    </xf>
    <xf numFmtId="0" fontId="2" fillId="0" borderId="15" xfId="0" applyFont="1" applyBorder="1" applyProtection="1">
      <protection/>
    </xf>
    <xf numFmtId="49" fontId="0" fillId="0" borderId="16" xfId="51" applyNumberFormat="1" applyFont="1" applyBorder="1" applyAlignment="1" applyProtection="1">
      <alignment horizontal="left"/>
      <protection/>
    </xf>
    <xf numFmtId="49" fontId="2" fillId="0" borderId="0" xfId="51" applyNumberFormat="1" applyFont="1" applyBorder="1" applyAlignment="1" applyProtection="1">
      <alignment horizontal="left"/>
      <protection/>
    </xf>
    <xf numFmtId="3" fontId="0" fillId="0" borderId="12" xfId="51" applyNumberFormat="1" applyFont="1" applyBorder="1" applyAlignment="1" applyProtection="1">
      <alignment horizontal="right"/>
      <protection/>
    </xf>
    <xf numFmtId="49" fontId="0" fillId="0" borderId="10" xfId="51" applyNumberFormat="1" applyFont="1" applyBorder="1" applyAlignment="1" applyProtection="1">
      <alignment horizontal="left" vertical="center"/>
      <protection/>
    </xf>
    <xf numFmtId="0" fontId="0" fillId="0" borderId="10" xfId="0" applyFont="1" applyBorder="1" applyAlignment="1" applyProtection="1">
      <alignment vertical="center"/>
      <protection/>
    </xf>
    <xf numFmtId="49" fontId="0" fillId="0" borderId="12" xfId="51" applyNumberFormat="1" applyFont="1" applyBorder="1" applyAlignment="1" applyProtection="1">
      <alignment horizontal="left" vertical="center"/>
      <protection/>
    </xf>
    <xf numFmtId="0" fontId="0" fillId="0" borderId="12" xfId="0" applyFont="1" applyBorder="1" applyAlignment="1" applyProtection="1">
      <alignment vertical="center"/>
      <protection/>
    </xf>
    <xf numFmtId="49" fontId="0" fillId="0" borderId="10" xfId="51" applyNumberFormat="1" applyFont="1" applyBorder="1" applyAlignment="1" applyProtection="1">
      <alignment horizontal="center"/>
      <protection/>
    </xf>
    <xf numFmtId="49" fontId="0" fillId="0" borderId="0" xfId="51" applyNumberFormat="1" applyFont="1" applyBorder="1" applyAlignment="1" applyProtection="1">
      <alignment horizontal="center"/>
      <protection/>
    </xf>
    <xf numFmtId="0" fontId="0" fillId="0" borderId="0" xfId="0" applyFont="1" applyBorder="1" applyAlignment="1" applyProtection="1">
      <alignment vertical="center"/>
      <protection/>
    </xf>
    <xf numFmtId="3" fontId="0" fillId="0" borderId="16" xfId="51" applyNumberFormat="1" applyFont="1" applyBorder="1" applyAlignment="1" applyProtection="1">
      <alignment horizontal="right"/>
      <protection/>
    </xf>
    <xf numFmtId="49" fontId="0" fillId="21" borderId="10" xfId="51" applyNumberFormat="1" applyFont="1" applyFill="1" applyBorder="1" applyAlignment="1" applyProtection="1">
      <alignment horizontal="left"/>
      <protection locked="0"/>
    </xf>
    <xf numFmtId="3" fontId="0" fillId="0" borderId="10" xfId="51" applyNumberFormat="1" applyFont="1" applyBorder="1" applyAlignment="1" applyProtection="1">
      <alignment horizontal="center"/>
      <protection/>
    </xf>
    <xf numFmtId="3" fontId="0" fillId="0" borderId="0" xfId="51" applyNumberFormat="1" applyFont="1" applyAlignment="1" applyProtection="1">
      <alignment horizontal="center"/>
      <protection/>
    </xf>
    <xf numFmtId="3" fontId="0" fillId="0" borderId="0" xfId="51" applyNumberFormat="1" applyFont="1" applyBorder="1" applyAlignment="1" applyProtection="1">
      <alignment horizontal="center"/>
      <protection/>
    </xf>
    <xf numFmtId="3" fontId="0" fillId="0" borderId="16" xfId="51" applyNumberFormat="1" applyFont="1" applyBorder="1" applyAlignment="1" applyProtection="1">
      <alignment horizontal="center"/>
      <protection/>
    </xf>
    <xf numFmtId="0" fontId="0" fillId="0" borderId="0" xfId="0" applyFont="1" applyBorder="1" applyAlignment="1" applyProtection="1">
      <alignment horizontal="center" vertical="center"/>
      <protection/>
    </xf>
    <xf numFmtId="49" fontId="0" fillId="21" borderId="12" xfId="51" applyNumberFormat="1" applyFont="1" applyFill="1" applyBorder="1" applyAlignment="1" applyProtection="1">
      <alignment horizontal="left"/>
      <protection locked="0"/>
    </xf>
    <xf numFmtId="3" fontId="0" fillId="0" borderId="0" xfId="51" applyNumberFormat="1" applyFont="1" applyAlignment="1" applyProtection="1">
      <alignment/>
      <protection/>
    </xf>
    <xf numFmtId="49" fontId="0" fillId="0" borderId="0" xfId="51" applyNumberFormat="1" applyFont="1" applyFill="1" applyAlignment="1" applyProtection="1">
      <alignment horizontal="left"/>
      <protection/>
    </xf>
    <xf numFmtId="49" fontId="0" fillId="0" borderId="0" xfId="51" applyNumberFormat="1" applyFont="1" applyAlignment="1" applyProtection="1">
      <alignment/>
      <protection/>
    </xf>
    <xf numFmtId="0" fontId="0" fillId="0" borderId="0" xfId="0" applyFont="1" applyProtection="1">
      <protection/>
    </xf>
    <xf numFmtId="0" fontId="0" fillId="0" borderId="0" xfId="0" applyFont="1" applyAlignment="1" applyProtection="1">
      <alignment horizontal="center"/>
      <protection/>
    </xf>
    <xf numFmtId="0" fontId="0" fillId="0" borderId="0" xfId="0" applyFont="1" applyAlignment="1" applyProtection="1">
      <alignment horizontal="center"/>
      <protection/>
    </xf>
    <xf numFmtId="14" fontId="0" fillId="21" borderId="10" xfId="51" applyNumberFormat="1" applyFont="1" applyFill="1" applyBorder="1" applyAlignment="1" applyProtection="1">
      <alignment horizontal="left"/>
      <protection locked="0"/>
    </xf>
    <xf numFmtId="1" fontId="0" fillId="24" borderId="0" xfId="51" applyNumberFormat="1" applyFont="1" applyFill="1" applyAlignment="1" applyProtection="1">
      <alignment/>
      <protection locked="0"/>
    </xf>
    <xf numFmtId="0" fontId="2" fillId="0" borderId="0" xfId="0" applyFont="1"/>
    <xf numFmtId="168" fontId="0" fillId="0" borderId="0" xfId="0" applyNumberFormat="1"/>
    <xf numFmtId="9" fontId="0" fillId="0" borderId="0" xfId="0" applyNumberFormat="1"/>
    <xf numFmtId="0" fontId="0" fillId="4" borderId="0" xfId="0" applyFill="1"/>
    <xf numFmtId="9" fontId="0" fillId="4" borderId="0" xfId="0" applyNumberFormat="1" applyFill="1"/>
    <xf numFmtId="14" fontId="0" fillId="24" borderId="10" xfId="51" applyNumberFormat="1" applyFont="1" applyFill="1" applyBorder="1" applyAlignment="1" applyProtection="1">
      <alignment horizontal="right"/>
      <protection locked="0"/>
    </xf>
    <xf numFmtId="9" fontId="0" fillId="24" borderId="16" xfId="54" applyFont="1" applyFill="1" applyBorder="1" applyAlignment="1" applyProtection="1">
      <alignment/>
      <protection locked="0"/>
    </xf>
    <xf numFmtId="3" fontId="0" fillId="24" borderId="0" xfId="51" applyNumberFormat="1" applyFont="1" applyFill="1" applyAlignment="1" applyProtection="1">
      <alignment horizontal="right"/>
      <protection locked="0"/>
    </xf>
    <xf numFmtId="167" fontId="0" fillId="0" borderId="0" xfId="0" applyNumberFormat="1"/>
    <xf numFmtId="3" fontId="0" fillId="0" borderId="0" xfId="0" applyNumberFormat="1" applyFont="1" applyProtection="1">
      <protection/>
    </xf>
    <xf numFmtId="0" fontId="0" fillId="0" borderId="10" xfId="0" applyFont="1" applyBorder="1" applyProtection="1">
      <protection/>
    </xf>
    <xf numFmtId="0" fontId="0" fillId="0" borderId="10" xfId="0" applyFont="1" applyBorder="1" applyAlignment="1" applyProtection="1">
      <alignment horizontal="center"/>
      <protection/>
    </xf>
    <xf numFmtId="0" fontId="0" fillId="0" borderId="12" xfId="0" applyFont="1" applyBorder="1" applyProtection="1">
      <protection/>
    </xf>
    <xf numFmtId="0" fontId="0" fillId="0" borderId="17" xfId="0" applyFont="1" applyBorder="1" applyProtection="1">
      <protection/>
    </xf>
    <xf numFmtId="0" fontId="0" fillId="0" borderId="10" xfId="0" applyFont="1" applyFill="1" applyBorder="1" applyProtection="1">
      <protection/>
    </xf>
    <xf numFmtId="0" fontId="0" fillId="0" borderId="0" xfId="0" applyFont="1" applyBorder="1" applyProtection="1">
      <protection/>
    </xf>
    <xf numFmtId="0" fontId="0" fillId="0" borderId="0" xfId="0" applyFont="1" applyBorder="1" applyAlignment="1" applyProtection="1">
      <alignment horizontal="center"/>
      <protection/>
    </xf>
    <xf numFmtId="0" fontId="0" fillId="0" borderId="18" xfId="0" applyFont="1" applyBorder="1" applyProtection="1">
      <protection/>
    </xf>
    <xf numFmtId="3" fontId="0" fillId="0" borderId="0" xfId="0" applyNumberFormat="1" applyFont="1" applyBorder="1" applyAlignment="1" applyProtection="1">
      <alignment horizontal="center"/>
      <protection/>
    </xf>
    <xf numFmtId="3" fontId="0" fillId="0" borderId="15" xfId="0" applyNumberFormat="1" applyFont="1" applyBorder="1" applyAlignment="1" applyProtection="1">
      <alignment horizontal="center"/>
      <protection/>
    </xf>
    <xf numFmtId="0" fontId="2" fillId="0" borderId="0" xfId="0" applyFont="1" applyProtection="1">
      <protection/>
    </xf>
    <xf numFmtId="3" fontId="0" fillId="0" borderId="19" xfId="0" applyNumberFormat="1" applyFont="1" applyBorder="1" applyAlignment="1" applyProtection="1">
      <alignment/>
      <protection/>
    </xf>
    <xf numFmtId="3" fontId="0" fillId="0" borderId="20" xfId="0" applyNumberFormat="1" applyFont="1" applyBorder="1" applyAlignment="1" applyProtection="1">
      <alignment/>
      <protection/>
    </xf>
    <xf numFmtId="3" fontId="0" fillId="0" borderId="0" xfId="0" applyNumberFormat="1" applyFont="1" applyBorder="1" applyProtection="1">
      <protection/>
    </xf>
    <xf numFmtId="0" fontId="0" fillId="0" borderId="19" xfId="0" applyFont="1" applyBorder="1" applyProtection="1">
      <protection/>
    </xf>
    <xf numFmtId="0" fontId="0" fillId="0" borderId="21" xfId="0" applyFont="1" applyBorder="1" applyProtection="1">
      <protection/>
    </xf>
    <xf numFmtId="0" fontId="0" fillId="0" borderId="22" xfId="0" applyFont="1" applyBorder="1" applyProtection="1">
      <protection/>
    </xf>
    <xf numFmtId="0" fontId="0" fillId="0" borderId="20" xfId="0" applyFont="1" applyBorder="1" applyProtection="1">
      <protection/>
    </xf>
    <xf numFmtId="0" fontId="0" fillId="0" borderId="11" xfId="0" applyFont="1" applyBorder="1" applyAlignment="1" applyProtection="1">
      <alignment horizontal="center"/>
      <protection/>
    </xf>
    <xf numFmtId="0" fontId="0" fillId="0" borderId="23" xfId="0" applyFont="1" applyBorder="1" applyProtection="1">
      <protection/>
    </xf>
    <xf numFmtId="0" fontId="5" fillId="0" borderId="0" xfId="0" applyFont="1" applyProtection="1">
      <protection/>
    </xf>
    <xf numFmtId="0" fontId="6" fillId="0" borderId="0" xfId="0" applyFont="1" applyProtection="1">
      <protection/>
    </xf>
    <xf numFmtId="0" fontId="7" fillId="0" borderId="0" xfId="0" applyFont="1" applyProtection="1">
      <protection/>
    </xf>
    <xf numFmtId="0" fontId="0" fillId="21" borderId="10" xfId="0" applyFont="1" applyFill="1" applyBorder="1" applyProtection="1">
      <protection locked="0"/>
    </xf>
    <xf numFmtId="0" fontId="0" fillId="21" borderId="12" xfId="0" applyFont="1" applyFill="1" applyBorder="1" applyProtection="1">
      <protection locked="0"/>
    </xf>
    <xf numFmtId="170" fontId="0" fillId="21" borderId="10" xfId="0" applyNumberFormat="1" applyFont="1" applyFill="1" applyBorder="1" applyProtection="1">
      <protection locked="0"/>
    </xf>
    <xf numFmtId="170" fontId="0" fillId="21" borderId="12" xfId="0" applyNumberFormat="1" applyFont="1" applyFill="1" applyBorder="1" applyProtection="1">
      <protection locked="0"/>
    </xf>
    <xf numFmtId="0" fontId="0" fillId="0" borderId="0" xfId="0" applyFont="1" applyFill="1" applyBorder="1" applyProtection="1">
      <protection/>
    </xf>
    <xf numFmtId="0" fontId="0" fillId="0" borderId="0" xfId="0" applyFont="1" applyAlignment="1" applyProtection="1">
      <alignment horizontal="left"/>
      <protection/>
    </xf>
    <xf numFmtId="0" fontId="0" fillId="0" borderId="12" xfId="0" applyFont="1" applyFill="1" applyBorder="1" applyProtection="1">
      <protection/>
    </xf>
    <xf numFmtId="0" fontId="0" fillId="0" borderId="24" xfId="0" applyFont="1" applyBorder="1" applyProtection="1">
      <protection/>
    </xf>
    <xf numFmtId="3" fontId="0" fillId="21" borderId="12" xfId="0" applyNumberFormat="1" applyFont="1" applyFill="1" applyBorder="1" applyProtection="1">
      <protection locked="0"/>
    </xf>
    <xf numFmtId="0" fontId="0" fillId="0" borderId="0" xfId="0" applyFont="1" applyProtection="1">
      <protection/>
    </xf>
    <xf numFmtId="3" fontId="0" fillId="0" borderId="10" xfId="0" applyNumberFormat="1" applyFont="1" applyBorder="1" applyProtection="1">
      <protection/>
    </xf>
    <xf numFmtId="0" fontId="0" fillId="0" borderId="0" xfId="0" applyFont="1" applyBorder="1" applyAlignment="1" applyProtection="1">
      <alignment horizontal="right"/>
      <protection/>
    </xf>
    <xf numFmtId="9" fontId="0" fillId="0" borderId="10" xfId="54" applyFont="1" applyBorder="1" applyProtection="1">
      <protection/>
    </xf>
    <xf numFmtId="3" fontId="0" fillId="0" borderId="0" xfId="0" applyNumberFormat="1" applyFont="1" applyAlignment="1" applyProtection="1">
      <alignment horizontal="center"/>
      <protection/>
    </xf>
    <xf numFmtId="0" fontId="0" fillId="0" borderId="25" xfId="0" applyFont="1" applyBorder="1" applyProtection="1">
      <protection/>
    </xf>
    <xf numFmtId="49" fontId="0" fillId="0" borderId="0" xfId="51" applyNumberFormat="1" applyFont="1" applyAlignment="1" applyProtection="1">
      <alignment horizontal="left"/>
      <protection/>
    </xf>
    <xf numFmtId="3" fontId="0" fillId="24" borderId="21" xfId="51" applyNumberFormat="1" applyFont="1" applyFill="1" applyBorder="1" applyAlignment="1" applyProtection="1">
      <alignment/>
      <protection locked="0"/>
    </xf>
    <xf numFmtId="3" fontId="0" fillId="24" borderId="0" xfId="51" applyNumberFormat="1" applyFont="1" applyFill="1" applyBorder="1" applyAlignment="1" applyProtection="1">
      <alignment/>
      <protection locked="0"/>
    </xf>
    <xf numFmtId="3" fontId="0" fillId="24" borderId="0" xfId="51" applyNumberFormat="1" applyFont="1" applyFill="1" applyAlignment="1" applyProtection="1">
      <alignment/>
      <protection locked="0"/>
    </xf>
    <xf numFmtId="3" fontId="0" fillId="0" borderId="26" xfId="0" applyNumberFormat="1" applyFont="1" applyBorder="1" applyAlignment="1" applyProtection="1">
      <alignment/>
      <protection/>
    </xf>
    <xf numFmtId="3" fontId="0" fillId="0" borderId="27" xfId="0" applyNumberFormat="1" applyFont="1" applyBorder="1" applyAlignment="1" applyProtection="1">
      <alignment/>
      <protection/>
    </xf>
    <xf numFmtId="3" fontId="0" fillId="0" borderId="28" xfId="0" applyNumberFormat="1" applyFont="1" applyBorder="1" applyAlignment="1" applyProtection="1">
      <alignment/>
      <protection/>
    </xf>
    <xf numFmtId="3" fontId="2" fillId="0" borderId="28" xfId="0" applyNumberFormat="1" applyFont="1" applyBorder="1" applyAlignment="1" applyProtection="1">
      <alignment/>
      <protection/>
    </xf>
    <xf numFmtId="3" fontId="2" fillId="0" borderId="14" xfId="0" applyNumberFormat="1" applyFont="1" applyBorder="1" applyAlignment="1" applyProtection="1">
      <alignment/>
      <protection/>
    </xf>
    <xf numFmtId="3" fontId="0" fillId="21" borderId="29" xfId="0" applyNumberFormat="1" applyFont="1" applyFill="1" applyBorder="1" applyProtection="1">
      <protection locked="0"/>
    </xf>
    <xf numFmtId="3" fontId="0" fillId="0" borderId="28" xfId="0" applyNumberFormat="1" applyFont="1" applyFill="1" applyBorder="1" applyProtection="1">
      <protection/>
    </xf>
    <xf numFmtId="3" fontId="0" fillId="21" borderId="27" xfId="0" applyNumberFormat="1" applyFont="1" applyFill="1" applyBorder="1" applyProtection="1">
      <protection locked="0"/>
    </xf>
    <xf numFmtId="3" fontId="2" fillId="0" borderId="27" xfId="0" applyNumberFormat="1" applyFont="1" applyBorder="1" applyProtection="1">
      <protection/>
    </xf>
    <xf numFmtId="0" fontId="0" fillId="0" borderId="30" xfId="0" applyFont="1" applyBorder="1" applyProtection="1">
      <protection/>
    </xf>
    <xf numFmtId="0" fontId="0" fillId="0" borderId="31" xfId="0" applyFont="1" applyBorder="1" applyProtection="1">
      <protection/>
    </xf>
    <xf numFmtId="14" fontId="0" fillId="21" borderId="10" xfId="0" applyNumberFormat="1" applyFont="1" applyFill="1" applyBorder="1" applyProtection="1">
      <protection locked="0"/>
    </xf>
    <xf numFmtId="0" fontId="8" fillId="0" borderId="0" xfId="0" applyFont="1" applyProtection="1">
      <protection/>
    </xf>
    <xf numFmtId="0" fontId="0" fillId="0" borderId="14" xfId="0" applyFont="1" applyBorder="1" applyAlignment="1" applyProtection="1">
      <alignment vertical="top"/>
      <protection/>
    </xf>
    <xf numFmtId="0" fontId="0" fillId="0" borderId="15" xfId="0" applyFont="1" applyBorder="1" applyAlignment="1" applyProtection="1">
      <alignment vertical="top"/>
      <protection/>
    </xf>
    <xf numFmtId="49" fontId="0" fillId="0" borderId="13" xfId="51" applyNumberFormat="1" applyFont="1" applyBorder="1" applyAlignment="1" applyProtection="1">
      <alignment horizontal="left" vertical="top"/>
      <protection/>
    </xf>
    <xf numFmtId="0" fontId="0" fillId="0" borderId="28" xfId="0" applyFont="1" applyBorder="1" applyAlignment="1" applyProtection="1">
      <alignment vertical="top"/>
      <protection/>
    </xf>
    <xf numFmtId="0" fontId="0" fillId="0" borderId="14" xfId="0" applyFont="1" applyBorder="1" applyAlignment="1" applyProtection="1">
      <alignment vertical="top" wrapText="1"/>
      <protection/>
    </xf>
    <xf numFmtId="0" fontId="0" fillId="0" borderId="16" xfId="0" applyFont="1" applyBorder="1" applyProtection="1">
      <protection/>
    </xf>
    <xf numFmtId="3" fontId="0" fillId="0" borderId="32" xfId="0" applyNumberFormat="1" applyFont="1" applyBorder="1" applyProtection="1">
      <protection/>
    </xf>
    <xf numFmtId="3" fontId="0" fillId="0" borderId="0" xfId="0" applyNumberFormat="1"/>
    <xf numFmtId="0" fontId="9" fillId="0" borderId="10" xfId="0" applyFont="1" applyBorder="1" applyProtection="1">
      <protection/>
    </xf>
    <xf numFmtId="0" fontId="0" fillId="0" borderId="10" xfId="0" applyFont="1" applyBorder="1" applyAlignment="1" applyProtection="1">
      <alignment horizontal="center"/>
      <protection/>
    </xf>
    <xf numFmtId="0" fontId="6" fillId="24" borderId="10" xfId="0" applyFont="1" applyFill="1" applyBorder="1" applyProtection="1">
      <protection locked="0"/>
    </xf>
    <xf numFmtId="0" fontId="0" fillId="0" borderId="19" xfId="0" applyBorder="1"/>
    <xf numFmtId="0" fontId="0" fillId="0" borderId="21" xfId="0" applyBorder="1"/>
    <xf numFmtId="0" fontId="0" fillId="0" borderId="17" xfId="0" applyBorder="1"/>
    <xf numFmtId="0" fontId="0" fillId="0" borderId="22" xfId="0" applyBorder="1"/>
    <xf numFmtId="0" fontId="0" fillId="0" borderId="0" xfId="0" applyBorder="1"/>
    <xf numFmtId="0" fontId="0" fillId="0" borderId="18" xfId="0" applyBorder="1"/>
    <xf numFmtId="0" fontId="0" fillId="0" borderId="20" xfId="0" applyBorder="1"/>
    <xf numFmtId="0" fontId="0" fillId="0" borderId="11" xfId="0" applyBorder="1"/>
    <xf numFmtId="0" fontId="0" fillId="0" borderId="23" xfId="0" applyBorder="1"/>
    <xf numFmtId="0" fontId="2" fillId="4" borderId="0" xfId="0" applyFont="1" applyFill="1" applyProtection="1">
      <protection/>
    </xf>
    <xf numFmtId="0" fontId="0" fillId="4" borderId="0" xfId="0" applyFont="1" applyFill="1" applyProtection="1">
      <protection/>
    </xf>
    <xf numFmtId="0" fontId="0" fillId="4" borderId="0" xfId="0" applyFont="1" applyFill="1" applyAlignment="1" applyProtection="1">
      <alignment horizontal="left"/>
      <protection/>
    </xf>
    <xf numFmtId="49" fontId="2" fillId="4" borderId="0" xfId="51" applyNumberFormat="1" applyFont="1" applyFill="1" applyAlignment="1" applyProtection="1">
      <alignment horizontal="left"/>
      <protection/>
    </xf>
    <xf numFmtId="49" fontId="0" fillId="4" borderId="0" xfId="51" applyNumberFormat="1" applyFont="1" applyFill="1" applyAlignment="1" applyProtection="1">
      <alignment horizontal="left"/>
      <protection/>
    </xf>
    <xf numFmtId="0" fontId="0" fillId="4" borderId="0" xfId="0" applyFont="1" applyFill="1" applyAlignment="1" applyProtection="1">
      <alignment horizontal="center"/>
      <protection/>
    </xf>
    <xf numFmtId="0" fontId="0" fillId="7" borderId="0" xfId="0" applyFont="1" applyFill="1" applyProtection="1">
      <protection/>
    </xf>
    <xf numFmtId="0" fontId="0" fillId="7" borderId="0" xfId="0" applyFont="1" applyFill="1" applyAlignment="1" applyProtection="1">
      <alignment horizontal="center"/>
      <protection/>
    </xf>
    <xf numFmtId="0" fontId="0" fillId="7" borderId="0" xfId="0" applyFont="1" applyFill="1" applyAlignment="1" applyProtection="1">
      <alignment horizontal="left"/>
      <protection/>
    </xf>
    <xf numFmtId="49" fontId="2" fillId="4" borderId="0" xfId="51" applyNumberFormat="1" applyFont="1" applyFill="1" applyAlignment="1" applyProtection="1">
      <alignment horizontal="left"/>
      <protection/>
    </xf>
    <xf numFmtId="0" fontId="0" fillId="0" borderId="0" xfId="0" applyFont="1" applyFill="1" applyProtection="1">
      <protection/>
    </xf>
    <xf numFmtId="3" fontId="0" fillId="4" borderId="0" xfId="51" applyNumberFormat="1" applyFont="1" applyFill="1" applyAlignment="1" applyProtection="1">
      <alignment horizontal="right"/>
      <protection/>
    </xf>
    <xf numFmtId="3" fontId="0" fillId="4" borderId="0" xfId="51" applyNumberFormat="1" applyFont="1" applyFill="1" applyAlignment="1" applyProtection="1">
      <alignment horizontal="center"/>
      <protection/>
    </xf>
    <xf numFmtId="0" fontId="3" fillId="4" borderId="0" xfId="0" applyFont="1" applyFill="1" applyAlignment="1" applyProtection="1">
      <alignment horizontal="right"/>
      <protection/>
    </xf>
    <xf numFmtId="0" fontId="0" fillId="0" borderId="0" xfId="0" applyFont="1" applyFill="1" applyAlignment="1" applyProtection="1">
      <alignment horizontal="center"/>
      <protection/>
    </xf>
    <xf numFmtId="49" fontId="2" fillId="0" borderId="10" xfId="51" applyNumberFormat="1" applyFont="1" applyBorder="1" applyAlignment="1" applyProtection="1">
      <alignment horizontal="left"/>
      <protection/>
    </xf>
    <xf numFmtId="0" fontId="0" fillId="0" borderId="16" xfId="0" applyFont="1" applyBorder="1" applyAlignment="1" applyProtection="1">
      <alignment horizontal="center"/>
      <protection/>
    </xf>
    <xf numFmtId="0" fontId="0" fillId="0" borderId="10" xfId="51" applyNumberFormat="1" applyFont="1" applyBorder="1" applyAlignment="1" applyProtection="1">
      <alignment horizontal="left"/>
      <protection/>
    </xf>
    <xf numFmtId="49" fontId="11" fillId="0" borderId="0" xfId="51" applyNumberFormat="1" applyFont="1" applyAlignment="1" applyProtection="1">
      <alignment horizontal="left"/>
      <protection/>
    </xf>
    <xf numFmtId="0" fontId="12" fillId="0" borderId="0" xfId="0" applyFont="1" applyProtection="1">
      <protection/>
    </xf>
    <xf numFmtId="0" fontId="12" fillId="0" borderId="0" xfId="0" applyFont="1" applyAlignment="1" applyProtection="1">
      <alignment horizontal="center"/>
      <protection/>
    </xf>
    <xf numFmtId="0" fontId="2" fillId="0" borderId="0" xfId="0" applyFont="1" applyAlignment="1" applyProtection="1">
      <alignment horizontal="left"/>
      <protection/>
    </xf>
    <xf numFmtId="0" fontId="11" fillId="0" borderId="0" xfId="0" applyFont="1" applyProtection="1">
      <protection/>
    </xf>
    <xf numFmtId="0" fontId="0" fillId="0" borderId="12" xfId="0" applyFont="1" applyBorder="1" applyAlignment="1" applyProtection="1">
      <alignment horizontal="center"/>
      <protection/>
    </xf>
    <xf numFmtId="0" fontId="0" fillId="0" borderId="33" xfId="0" applyFont="1" applyBorder="1" applyProtection="1">
      <protection/>
    </xf>
    <xf numFmtId="0" fontId="0" fillId="0" borderId="34" xfId="0" applyFont="1" applyBorder="1" applyProtection="1">
      <protection/>
    </xf>
    <xf numFmtId="0" fontId="2" fillId="0" borderId="0" xfId="0" applyFont="1" applyBorder="1" applyProtection="1">
      <protection/>
    </xf>
    <xf numFmtId="0" fontId="0" fillId="0" borderId="35" xfId="0" applyFont="1" applyBorder="1" applyAlignment="1" applyProtection="1">
      <alignment/>
      <protection/>
    </xf>
    <xf numFmtId="0" fontId="0" fillId="0" borderId="36" xfId="0" applyFont="1" applyBorder="1" applyAlignment="1" applyProtection="1">
      <alignment/>
      <protection/>
    </xf>
    <xf numFmtId="0" fontId="0" fillId="0" borderId="32" xfId="0" applyFont="1" applyBorder="1" applyProtection="1">
      <protection/>
    </xf>
    <xf numFmtId="0" fontId="0" fillId="0" borderId="37" xfId="0" applyFont="1" applyBorder="1" applyAlignment="1" applyProtection="1">
      <alignment/>
      <protection/>
    </xf>
    <xf numFmtId="0" fontId="0" fillId="20" borderId="34" xfId="0" applyFont="1" applyFill="1" applyBorder="1" applyAlignment="1" applyProtection="1">
      <alignment horizontal="center"/>
      <protection/>
    </xf>
    <xf numFmtId="0" fontId="0" fillId="0" borderId="38" xfId="0" applyFont="1" applyBorder="1" applyProtection="1">
      <protection/>
    </xf>
    <xf numFmtId="0" fontId="0" fillId="0" borderId="39" xfId="0" applyFont="1" applyBorder="1" applyProtection="1">
      <protection/>
    </xf>
    <xf numFmtId="0" fontId="0" fillId="20" borderId="31" xfId="0" applyFont="1" applyFill="1" applyBorder="1" applyProtection="1">
      <protection/>
    </xf>
    <xf numFmtId="0" fontId="0" fillId="20" borderId="32" xfId="0" applyFont="1" applyFill="1" applyBorder="1" applyProtection="1">
      <protection/>
    </xf>
    <xf numFmtId="3" fontId="0" fillId="21" borderId="33" xfId="0" applyNumberFormat="1" applyFont="1" applyFill="1" applyBorder="1" applyProtection="1">
      <protection locked="0"/>
    </xf>
    <xf numFmtId="3" fontId="0" fillId="21" borderId="34" xfId="0" applyNumberFormat="1" applyFont="1" applyFill="1" applyBorder="1" applyProtection="1">
      <protection locked="0"/>
    </xf>
    <xf numFmtId="3" fontId="0" fillId="0" borderId="39" xfId="0" applyNumberFormat="1" applyFont="1" applyBorder="1" applyProtection="1">
      <protection/>
    </xf>
    <xf numFmtId="3" fontId="0" fillId="0" borderId="33" xfId="0" applyNumberFormat="1" applyFont="1" applyBorder="1" applyProtection="1">
      <protection/>
    </xf>
    <xf numFmtId="3" fontId="0" fillId="24" borderId="33" xfId="0" applyNumberFormat="1" applyFont="1" applyFill="1" applyBorder="1" applyProtection="1">
      <protection locked="0"/>
    </xf>
    <xf numFmtId="0" fontId="0" fillId="20" borderId="24" xfId="0" applyFont="1" applyFill="1" applyBorder="1" applyProtection="1">
      <protection/>
    </xf>
    <xf numFmtId="3" fontId="0" fillId="0" borderId="34" xfId="0" applyNumberFormat="1" applyFont="1" applyBorder="1" applyProtection="1">
      <protection/>
    </xf>
    <xf numFmtId="0" fontId="0" fillId="0" borderId="24" xfId="0" applyFont="1" applyBorder="1" applyAlignment="1" applyProtection="1">
      <alignment horizontal="center"/>
      <protection/>
    </xf>
    <xf numFmtId="9" fontId="0" fillId="0" borderId="34" xfId="54" applyFont="1" applyBorder="1" applyProtection="1">
      <protection/>
    </xf>
    <xf numFmtId="0" fontId="0" fillId="0" borderId="38" xfId="0" applyFont="1" applyBorder="1" applyAlignment="1" applyProtection="1">
      <alignment horizontal="center"/>
      <protection/>
    </xf>
    <xf numFmtId="3" fontId="0" fillId="0" borderId="24" xfId="0" applyNumberFormat="1" applyFont="1" applyBorder="1" applyProtection="1">
      <protection/>
    </xf>
    <xf numFmtId="3" fontId="0" fillId="0" borderId="30" xfId="0" applyNumberFormat="1" applyFont="1" applyBorder="1" applyProtection="1">
      <protection/>
    </xf>
    <xf numFmtId="3" fontId="0" fillId="0" borderId="31" xfId="0" applyNumberFormat="1" applyFont="1" applyBorder="1" applyAlignment="1" applyProtection="1">
      <alignment horizontal="center"/>
      <protection/>
    </xf>
    <xf numFmtId="3" fontId="0" fillId="0" borderId="38" xfId="0" applyNumberFormat="1" applyFont="1" applyBorder="1" applyAlignment="1" applyProtection="1">
      <alignment horizontal="center"/>
      <protection/>
    </xf>
    <xf numFmtId="3" fontId="0" fillId="0" borderId="30" xfId="0" applyNumberFormat="1" applyFont="1" applyBorder="1" applyAlignment="1" applyProtection="1">
      <alignment horizontal="center"/>
      <protection/>
    </xf>
    <xf numFmtId="0" fontId="11" fillId="4" borderId="0" xfId="0" applyFont="1" applyFill="1" applyProtection="1" quotePrefix="1">
      <protection/>
    </xf>
    <xf numFmtId="0" fontId="11" fillId="4" borderId="0" xfId="0" applyFont="1" applyFill="1" applyProtection="1">
      <protection/>
    </xf>
    <xf numFmtId="0" fontId="2" fillId="4" borderId="0" xfId="0" applyFont="1" applyFill="1" applyAlignment="1" applyProtection="1">
      <alignment horizontal="left"/>
      <protection/>
    </xf>
    <xf numFmtId="0" fontId="2" fillId="0" borderId="0" xfId="0" applyFont="1" applyFill="1" applyBorder="1" applyProtection="1">
      <protection/>
    </xf>
    <xf numFmtId="0" fontId="0" fillId="0" borderId="24" xfId="0" applyFont="1" applyBorder="1" applyAlignment="1" applyProtection="1">
      <alignment vertical="top"/>
      <protection/>
    </xf>
    <xf numFmtId="0" fontId="0" fillId="0" borderId="12" xfId="0" applyFont="1" applyBorder="1" applyAlignment="1" applyProtection="1">
      <alignment vertical="top"/>
      <protection/>
    </xf>
    <xf numFmtId="3" fontId="0" fillId="21" borderId="34" xfId="0" applyNumberFormat="1" applyFont="1" applyFill="1" applyBorder="1" applyAlignment="1" applyProtection="1">
      <alignment/>
      <protection locked="0"/>
    </xf>
    <xf numFmtId="49" fontId="11" fillId="4" borderId="0" xfId="51" applyNumberFormat="1" applyFont="1" applyFill="1" applyAlignment="1" applyProtection="1">
      <alignment horizontal="left"/>
      <protection/>
    </xf>
    <xf numFmtId="0" fontId="0" fillId="0" borderId="24" xfId="0" applyFont="1" applyFill="1" applyBorder="1" applyAlignment="1" applyProtection="1">
      <alignment/>
      <protection/>
    </xf>
    <xf numFmtId="0" fontId="2" fillId="0" borderId="16" xfId="0" applyFont="1" applyFill="1" applyBorder="1" applyProtection="1">
      <protection/>
    </xf>
    <xf numFmtId="0" fontId="0" fillId="0" borderId="24" xfId="0" applyFont="1" applyFill="1" applyBorder="1" applyProtection="1">
      <protection/>
    </xf>
    <xf numFmtId="0" fontId="0" fillId="0" borderId="35" xfId="0" applyFont="1" applyBorder="1" applyAlignment="1" applyProtection="1">
      <alignment horizontal="center"/>
      <protection/>
    </xf>
    <xf numFmtId="0" fontId="11" fillId="7" borderId="0" xfId="0" applyFont="1" applyFill="1" applyProtection="1" quotePrefix="1">
      <protection/>
    </xf>
    <xf numFmtId="0" fontId="11" fillId="7" borderId="0" xfId="0" applyFont="1" applyFill="1" applyProtection="1">
      <protection/>
    </xf>
    <xf numFmtId="49" fontId="11" fillId="7" borderId="0" xfId="51" applyNumberFormat="1" applyFont="1" applyFill="1" applyAlignment="1" applyProtection="1">
      <alignment horizontal="left"/>
      <protection/>
    </xf>
    <xf numFmtId="0" fontId="2" fillId="7" borderId="0" xfId="0" applyFont="1" applyFill="1" applyAlignment="1" applyProtection="1">
      <alignment horizontal="left"/>
      <protection/>
    </xf>
    <xf numFmtId="0" fontId="0" fillId="0" borderId="12" xfId="0" applyFont="1" applyFill="1" applyBorder="1" applyAlignment="1" applyProtection="1">
      <alignment/>
      <protection/>
    </xf>
    <xf numFmtId="170" fontId="0" fillId="0" borderId="24" xfId="0" applyNumberFormat="1" applyFont="1" applyFill="1" applyBorder="1" applyAlignment="1" applyProtection="1">
      <alignment/>
      <protection/>
    </xf>
    <xf numFmtId="0" fontId="2" fillId="7" borderId="0" xfId="0" applyFont="1" applyFill="1" applyProtection="1">
      <protection/>
    </xf>
    <xf numFmtId="3" fontId="0" fillId="0" borderId="34" xfId="0" applyNumberFormat="1" applyFont="1" applyFill="1" applyBorder="1" applyProtection="1">
      <protection/>
    </xf>
    <xf numFmtId="49" fontId="2" fillId="0" borderId="0" xfId="51" applyNumberFormat="1" applyFont="1" applyAlignment="1" applyProtection="1">
      <alignment horizontal="left"/>
      <protection/>
    </xf>
    <xf numFmtId="3" fontId="0" fillId="0" borderId="31" xfId="51" applyNumberFormat="1" applyFont="1" applyBorder="1" applyAlignment="1" applyProtection="1">
      <alignment horizontal="center"/>
      <protection/>
    </xf>
    <xf numFmtId="3" fontId="0" fillId="0" borderId="32" xfId="51" applyNumberFormat="1" applyFont="1" applyBorder="1" applyAlignment="1" applyProtection="1">
      <alignment/>
      <protection/>
    </xf>
    <xf numFmtId="3" fontId="0" fillId="0" borderId="38" xfId="51" applyNumberFormat="1" applyFont="1" applyBorder="1" applyAlignment="1" applyProtection="1">
      <alignment horizontal="center"/>
      <protection/>
    </xf>
    <xf numFmtId="3" fontId="0" fillId="24" borderId="33" xfId="51" applyNumberFormat="1" applyFont="1" applyFill="1" applyBorder="1" applyAlignment="1" applyProtection="1">
      <alignment/>
      <protection locked="0"/>
    </xf>
    <xf numFmtId="3" fontId="0" fillId="0" borderId="30" xfId="51" applyNumberFormat="1" applyFont="1" applyBorder="1" applyAlignment="1" applyProtection="1">
      <alignment horizontal="center"/>
      <protection/>
    </xf>
    <xf numFmtId="3" fontId="0" fillId="0" borderId="39" xfId="51" applyNumberFormat="1" applyFont="1" applyBorder="1" applyAlignment="1" applyProtection="1">
      <alignment/>
      <protection/>
    </xf>
    <xf numFmtId="3" fontId="0" fillId="21" borderId="33" xfId="51" applyNumberFormat="1" applyFont="1" applyFill="1" applyBorder="1" applyAlignment="1" applyProtection="1">
      <alignment/>
      <protection locked="0"/>
    </xf>
    <xf numFmtId="3" fontId="0" fillId="24" borderId="34" xfId="51" applyNumberFormat="1" applyFont="1" applyFill="1" applyBorder="1" applyAlignment="1" applyProtection="1">
      <alignment/>
      <protection locked="0"/>
    </xf>
    <xf numFmtId="3" fontId="0" fillId="0" borderId="30" xfId="51" applyNumberFormat="1" applyFont="1" applyFill="1" applyBorder="1" applyAlignment="1" applyProtection="1">
      <alignment horizontal="center"/>
      <protection/>
    </xf>
    <xf numFmtId="166" fontId="0" fillId="0" borderId="38" xfId="51" applyNumberFormat="1" applyFont="1" applyBorder="1" applyAlignment="1" applyProtection="1">
      <alignment horizontal="center"/>
      <protection/>
    </xf>
    <xf numFmtId="3" fontId="0" fillId="0" borderId="33" xfId="51" applyNumberFormat="1" applyFont="1" applyBorder="1" applyAlignment="1" applyProtection="1">
      <alignment/>
      <protection/>
    </xf>
    <xf numFmtId="3" fontId="0" fillId="0" borderId="24" xfId="51" applyNumberFormat="1" applyFont="1" applyBorder="1" applyAlignment="1" applyProtection="1">
      <alignment horizontal="center"/>
      <protection/>
    </xf>
    <xf numFmtId="166" fontId="0" fillId="0" borderId="31" xfId="51" applyNumberFormat="1" applyFont="1" applyBorder="1" applyAlignment="1" applyProtection="1">
      <alignment horizontal="center"/>
      <protection/>
    </xf>
    <xf numFmtId="166" fontId="0" fillId="0" borderId="30" xfId="51" applyNumberFormat="1" applyFont="1" applyBorder="1" applyAlignment="1" applyProtection="1">
      <alignment horizontal="center"/>
      <protection/>
    </xf>
    <xf numFmtId="14" fontId="0" fillId="21" borderId="38" xfId="51" applyNumberFormat="1" applyFont="1" applyFill="1" applyBorder="1" applyAlignment="1" applyProtection="1">
      <alignment horizontal="right"/>
      <protection locked="0"/>
    </xf>
    <xf numFmtId="14" fontId="0" fillId="0" borderId="30" xfId="51" applyNumberFormat="1" applyFont="1" applyBorder="1" applyAlignment="1" applyProtection="1">
      <alignment horizontal="center"/>
      <protection/>
    </xf>
    <xf numFmtId="3" fontId="0" fillId="21" borderId="34" xfId="51" applyNumberFormat="1" applyFont="1" applyFill="1" applyBorder="1" applyAlignment="1" applyProtection="1">
      <alignment/>
      <protection locked="0"/>
    </xf>
    <xf numFmtId="166" fontId="0" fillId="0" borderId="24" xfId="51" applyNumberFormat="1" applyFont="1" applyBorder="1" applyAlignment="1" applyProtection="1">
      <alignment horizontal="center"/>
      <protection/>
    </xf>
    <xf numFmtId="3" fontId="0" fillId="0" borderId="34" xfId="51" applyNumberFormat="1" applyFont="1" applyBorder="1" applyAlignment="1" applyProtection="1">
      <alignment/>
      <protection/>
    </xf>
    <xf numFmtId="49" fontId="2" fillId="0" borderId="0" xfId="51" applyNumberFormat="1" applyFont="1" applyBorder="1" applyAlignment="1" applyProtection="1">
      <alignment horizontal="left"/>
      <protection/>
    </xf>
    <xf numFmtId="49" fontId="0" fillId="0" borderId="0" xfId="51" applyNumberFormat="1" applyFont="1" applyFill="1" applyBorder="1" applyAlignment="1" applyProtection="1">
      <alignment horizontal="left"/>
      <protection/>
    </xf>
    <xf numFmtId="0" fontId="2" fillId="0" borderId="0" xfId="0" applyFont="1" applyAlignment="1" applyProtection="1" quotePrefix="1">
      <alignment horizontal="left"/>
      <protection/>
    </xf>
    <xf numFmtId="49" fontId="2" fillId="0" borderId="16" xfId="51" applyNumberFormat="1" applyFont="1" applyBorder="1" applyAlignment="1" applyProtection="1">
      <alignment horizontal="left"/>
      <protection/>
    </xf>
    <xf numFmtId="166" fontId="0" fillId="0" borderId="16" xfId="51" applyNumberFormat="1" applyFont="1" applyBorder="1" applyAlignment="1" applyProtection="1">
      <alignment horizontal="right"/>
      <protection/>
    </xf>
    <xf numFmtId="3" fontId="2" fillId="0" borderId="34" xfId="51" applyNumberFormat="1" applyFont="1" applyBorder="1" applyAlignment="1" applyProtection="1">
      <alignment/>
      <protection/>
    </xf>
    <xf numFmtId="0" fontId="0" fillId="0" borderId="30" xfId="0" applyFont="1" applyBorder="1" applyAlignment="1" applyProtection="1">
      <alignment horizontal="center"/>
      <protection/>
    </xf>
    <xf numFmtId="3" fontId="2" fillId="0" borderId="34" xfId="0" applyNumberFormat="1" applyFont="1" applyBorder="1" applyProtection="1">
      <protection/>
    </xf>
    <xf numFmtId="49" fontId="0" fillId="0" borderId="24" xfId="51" applyNumberFormat="1" applyFont="1" applyBorder="1" applyAlignment="1" applyProtection="1">
      <alignment horizontal="center"/>
      <protection/>
    </xf>
    <xf numFmtId="3" fontId="2" fillId="0" borderId="33" xfId="0" applyNumberFormat="1" applyFont="1" applyBorder="1" applyProtection="1">
      <protection/>
    </xf>
    <xf numFmtId="49" fontId="11" fillId="4" borderId="0" xfId="51" applyNumberFormat="1" applyFont="1" applyFill="1" applyAlignment="1" applyProtection="1">
      <alignment horizontal="left"/>
      <protection/>
    </xf>
    <xf numFmtId="3" fontId="0" fillId="24" borderId="33" xfId="51" applyNumberFormat="1" applyFont="1" applyFill="1" applyBorder="1" applyAlignment="1" applyProtection="1">
      <alignment/>
      <protection locked="0"/>
    </xf>
    <xf numFmtId="164" fontId="0" fillId="0" borderId="31" xfId="51" applyNumberFormat="1" applyFont="1" applyBorder="1" applyAlignment="1" applyProtection="1">
      <alignment horizontal="center"/>
      <protection/>
    </xf>
    <xf numFmtId="164" fontId="0" fillId="0" borderId="30" xfId="51" applyNumberFormat="1" applyFont="1" applyBorder="1" applyAlignment="1" applyProtection="1">
      <alignment horizontal="center"/>
      <protection/>
    </xf>
    <xf numFmtId="165" fontId="0" fillId="0" borderId="38" xfId="51" applyNumberFormat="1" applyFont="1" applyBorder="1" applyAlignment="1" applyProtection="1">
      <alignment horizontal="center"/>
      <protection/>
    </xf>
    <xf numFmtId="0" fontId="0" fillId="0" borderId="24" xfId="0" applyFont="1" applyBorder="1" applyAlignment="1" applyProtection="1">
      <alignment horizontal="center" vertical="center"/>
      <protection/>
    </xf>
    <xf numFmtId="3" fontId="0" fillId="21" borderId="34" xfId="0" applyNumberFormat="1" applyFont="1" applyFill="1" applyBorder="1" applyAlignment="1" applyProtection="1">
      <alignment vertical="center"/>
      <protection locked="0"/>
    </xf>
    <xf numFmtId="3" fontId="0" fillId="0" borderId="34" xfId="0" applyNumberFormat="1" applyFont="1" applyBorder="1" applyAlignment="1" applyProtection="1">
      <alignment vertical="center"/>
      <protection/>
    </xf>
    <xf numFmtId="0" fontId="0" fillId="0" borderId="30" xfId="0" applyFont="1" applyBorder="1" applyAlignment="1" applyProtection="1">
      <alignment horizontal="center" vertical="center"/>
      <protection/>
    </xf>
    <xf numFmtId="3" fontId="0" fillId="0" borderId="39" xfId="51" applyNumberFormat="1" applyFont="1" applyBorder="1" applyAlignment="1" applyProtection="1">
      <alignment vertical="center"/>
      <protection/>
    </xf>
    <xf numFmtId="0" fontId="0" fillId="0" borderId="38" xfId="0" applyFont="1" applyBorder="1" applyAlignment="1" applyProtection="1">
      <alignment horizontal="center" vertical="center"/>
      <protection/>
    </xf>
    <xf numFmtId="0" fontId="0" fillId="0" borderId="31" xfId="0" applyFont="1" applyBorder="1" applyAlignment="1" applyProtection="1">
      <alignment horizontal="center" vertical="center"/>
      <protection/>
    </xf>
    <xf numFmtId="3" fontId="0" fillId="0" borderId="32" xfId="51" applyNumberFormat="1" applyFont="1" applyBorder="1" applyAlignment="1" applyProtection="1">
      <alignment horizontal="right"/>
      <protection/>
    </xf>
    <xf numFmtId="3" fontId="0" fillId="0" borderId="39" xfId="51" applyNumberFormat="1" applyFont="1" applyBorder="1" applyAlignment="1" applyProtection="1">
      <alignment horizontal="right"/>
      <protection/>
    </xf>
    <xf numFmtId="3" fontId="0" fillId="0" borderId="33" xfId="51" applyNumberFormat="1" applyFont="1" applyBorder="1" applyAlignment="1" applyProtection="1">
      <alignment horizontal="right"/>
      <protection/>
    </xf>
    <xf numFmtId="4" fontId="0" fillId="0" borderId="33" xfId="51" applyNumberFormat="1" applyFont="1" applyBorder="1" applyAlignment="1" applyProtection="1">
      <alignment horizontal="right"/>
      <protection/>
    </xf>
    <xf numFmtId="0" fontId="2" fillId="0" borderId="20" xfId="0" applyFont="1" applyBorder="1" applyProtection="1">
      <protection/>
    </xf>
    <xf numFmtId="0" fontId="0" fillId="0" borderId="24" xfId="0" applyFont="1" applyBorder="1" applyProtection="1" quotePrefix="1">
      <protection/>
    </xf>
    <xf numFmtId="170" fontId="3" fillId="0" borderId="24" xfId="0" applyNumberFormat="1" applyFont="1" applyFill="1" applyBorder="1" applyAlignment="1" applyProtection="1">
      <alignment/>
      <protection/>
    </xf>
    <xf numFmtId="0" fontId="0" fillId="18" borderId="0" xfId="0" applyFill="1" applyBorder="1" applyAlignment="1">
      <alignment horizontal="center" vertical="center" wrapText="1"/>
    </xf>
    <xf numFmtId="0" fontId="0" fillId="0" borderId="0" xfId="0" applyBorder="1" applyAlignment="1">
      <alignment horizontal="center" vertical="center"/>
    </xf>
    <xf numFmtId="0" fontId="0" fillId="25" borderId="0" xfId="0" applyFill="1" applyBorder="1" applyAlignment="1">
      <alignment horizontal="center" vertical="center" wrapText="1"/>
    </xf>
    <xf numFmtId="0" fontId="0" fillId="26" borderId="0" xfId="0" applyFill="1" applyBorder="1" applyAlignment="1">
      <alignment horizontal="center" vertical="center" wrapText="1"/>
    </xf>
    <xf numFmtId="0" fontId="0" fillId="27" borderId="0" xfId="0" applyFill="1" applyBorder="1" applyAlignment="1">
      <alignment horizontal="center" vertical="center"/>
    </xf>
    <xf numFmtId="0" fontId="0" fillId="10" borderId="0" xfId="0" applyFill="1" applyBorder="1" applyAlignment="1">
      <alignment horizontal="center" vertical="center"/>
    </xf>
    <xf numFmtId="0" fontId="0" fillId="28" borderId="0" xfId="0" applyFill="1" applyBorder="1" applyAlignment="1">
      <alignment horizontal="center" vertical="center"/>
    </xf>
    <xf numFmtId="0" fontId="0" fillId="0" borderId="14" xfId="0" applyBorder="1"/>
    <xf numFmtId="0" fontId="0" fillId="0" borderId="15" xfId="0" applyBorder="1"/>
    <xf numFmtId="0" fontId="0" fillId="0" borderId="13" xfId="0" applyBorder="1"/>
    <xf numFmtId="0" fontId="0" fillId="0" borderId="28" xfId="0" applyBorder="1"/>
    <xf numFmtId="0" fontId="0" fillId="0" borderId="29" xfId="0" applyBorder="1"/>
    <xf numFmtId="0" fontId="0" fillId="0" borderId="27" xfId="0" applyBorder="1"/>
    <xf numFmtId="0" fontId="0" fillId="0" borderId="26" xfId="0" applyBorder="1"/>
    <xf numFmtId="0" fontId="0" fillId="0" borderId="0" xfId="0" applyFill="1" applyBorder="1" applyAlignment="1">
      <alignment horizontal="center" vertical="center"/>
    </xf>
    <xf numFmtId="0" fontId="10" fillId="0" borderId="22" xfId="0" applyFont="1" applyBorder="1"/>
    <xf numFmtId="0" fontId="10" fillId="0" borderId="20" xfId="0" applyFont="1" applyBorder="1"/>
    <xf numFmtId="0" fontId="2" fillId="0" borderId="0" xfId="0" applyFont="1" applyProtection="1" quotePrefix="1">
      <protection/>
    </xf>
    <xf numFmtId="49" fontId="0" fillId="0" borderId="10" xfId="51" applyNumberFormat="1" applyFont="1" applyBorder="1" applyAlignment="1" applyProtection="1">
      <alignment horizontal="right"/>
      <protection/>
    </xf>
    <xf numFmtId="0" fontId="0" fillId="0" borderId="33" xfId="51" applyNumberFormat="1" applyFont="1" applyFill="1" applyBorder="1" applyAlignment="1" applyProtection="1">
      <alignment/>
      <protection/>
    </xf>
    <xf numFmtId="3" fontId="0" fillId="0" borderId="10" xfId="51" applyNumberFormat="1" applyFont="1" applyBorder="1" applyAlignment="1" applyProtection="1">
      <alignment horizontal="left"/>
      <protection/>
    </xf>
    <xf numFmtId="0" fontId="11" fillId="0" borderId="0" xfId="0" applyFont="1" applyAlignment="1" applyProtection="1">
      <alignment horizontal="left"/>
      <protection/>
    </xf>
    <xf numFmtId="0" fontId="11" fillId="0" borderId="0" xfId="0" applyFont="1" applyProtection="1">
      <protection/>
    </xf>
    <xf numFmtId="49" fontId="0" fillId="21" borderId="12" xfId="51" applyNumberFormat="1" applyFont="1" applyFill="1" applyBorder="1" applyAlignment="1" applyProtection="1">
      <alignment/>
      <protection locked="0"/>
    </xf>
    <xf numFmtId="0" fontId="14" fillId="0" borderId="0" xfId="0" applyFont="1" applyProtection="1">
      <protection/>
    </xf>
    <xf numFmtId="49" fontId="16" fillId="0" borderId="0" xfId="51" applyNumberFormat="1" applyFont="1" applyFill="1" applyBorder="1" applyAlignment="1" applyProtection="1">
      <alignment horizontal="left"/>
      <protection/>
    </xf>
    <xf numFmtId="0" fontId="16" fillId="0" borderId="0" xfId="0" applyFont="1"/>
    <xf numFmtId="3" fontId="16" fillId="0" borderId="0" xfId="0" applyNumberFormat="1" applyFont="1"/>
    <xf numFmtId="0" fontId="0" fillId="15" borderId="0" xfId="0" applyFill="1" applyBorder="1" applyAlignment="1">
      <alignment horizontal="center" vertical="center"/>
    </xf>
    <xf numFmtId="0" fontId="0" fillId="0" borderId="0" xfId="0" applyFill="1" applyBorder="1"/>
    <xf numFmtId="0" fontId="0" fillId="0" borderId="0" xfId="0" applyFill="1" applyBorder="1" applyAlignment="1">
      <alignment horizontal="center" vertical="center" wrapText="1"/>
    </xf>
    <xf numFmtId="0" fontId="0" fillId="0" borderId="26" xfId="0" applyFill="1" applyBorder="1" applyAlignment="1">
      <alignment horizontal="center" vertical="center"/>
    </xf>
    <xf numFmtId="0" fontId="0" fillId="0" borderId="29" xfId="0" applyFill="1" applyBorder="1" applyAlignment="1">
      <alignment horizontal="center" vertical="center"/>
    </xf>
    <xf numFmtId="0" fontId="0" fillId="0" borderId="27" xfId="0" applyFill="1" applyBorder="1" applyAlignment="1">
      <alignment horizontal="center" vertical="center"/>
    </xf>
    <xf numFmtId="0" fontId="0" fillId="0" borderId="26"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27" xfId="0" applyFill="1" applyBorder="1" applyAlignment="1">
      <alignment horizontal="center" vertical="center" wrapText="1"/>
    </xf>
    <xf numFmtId="0" fontId="4" fillId="0" borderId="0" xfId="50" applyAlignment="1" applyProtection="1">
      <alignment/>
      <protection/>
    </xf>
    <xf numFmtId="0" fontId="0" fillId="0" borderId="0" xfId="0" applyAlignment="1">
      <alignment vertical="top"/>
    </xf>
    <xf numFmtId="0" fontId="0" fillId="0" borderId="0" xfId="0" applyAlignment="1">
      <alignment horizontal="center"/>
    </xf>
    <xf numFmtId="0" fontId="0" fillId="0" borderId="40" xfId="0" applyBorder="1"/>
    <xf numFmtId="0" fontId="0" fillId="0" borderId="40" xfId="0" applyBorder="1" applyAlignment="1">
      <alignment horizontal="center"/>
    </xf>
    <xf numFmtId="0" fontId="0" fillId="0" borderId="35" xfId="0" applyBorder="1" applyAlignment="1">
      <alignment horizontal="center"/>
    </xf>
    <xf numFmtId="0" fontId="0" fillId="0" borderId="35" xfId="0" applyBorder="1"/>
    <xf numFmtId="0" fontId="0" fillId="0" borderId="35" xfId="0" applyBorder="1" applyAlignment="1">
      <alignment horizontal="left"/>
    </xf>
    <xf numFmtId="0" fontId="0" fillId="0" borderId="40" xfId="0" applyBorder="1" applyAlignment="1">
      <alignment horizontal="left"/>
    </xf>
    <xf numFmtId="0" fontId="0" fillId="20" borderId="14" xfId="0" applyFill="1" applyBorder="1" applyAlignment="1">
      <alignment vertical="top"/>
    </xf>
    <xf numFmtId="0" fontId="0" fillId="20" borderId="41" xfId="0" applyFill="1" applyBorder="1" applyAlignment="1">
      <alignment vertical="top"/>
    </xf>
    <xf numFmtId="0" fontId="0" fillId="20" borderId="18" xfId="0" applyFill="1" applyBorder="1"/>
    <xf numFmtId="0" fontId="0" fillId="0" borderId="0" xfId="0" applyFill="1"/>
    <xf numFmtId="0" fontId="0" fillId="0" borderId="0" xfId="0" applyFill="1" applyBorder="1" applyAlignment="1">
      <alignment horizontal="left"/>
    </xf>
    <xf numFmtId="0" fontId="0" fillId="0" borderId="0" xfId="0" applyFill="1" applyBorder="1" applyAlignment="1">
      <alignment horizontal="center"/>
    </xf>
    <xf numFmtId="0" fontId="0" fillId="0" borderId="12" xfId="0" applyFill="1" applyBorder="1"/>
    <xf numFmtId="0" fontId="0" fillId="0" borderId="12" xfId="0" applyFill="1" applyBorder="1" applyAlignment="1">
      <alignment horizontal="left"/>
    </xf>
    <xf numFmtId="0" fontId="0" fillId="0" borderId="12" xfId="0" applyFill="1" applyBorder="1" applyAlignment="1">
      <alignment horizontal="center"/>
    </xf>
    <xf numFmtId="0" fontId="0" fillId="0" borderId="20" xfId="0" applyFill="1" applyBorder="1"/>
    <xf numFmtId="0" fontId="0" fillId="0" borderId="23" xfId="0" applyFill="1" applyBorder="1"/>
    <xf numFmtId="0" fontId="0" fillId="0" borderId="13" xfId="0" applyFill="1" applyBorder="1" applyAlignment="1">
      <alignment horizontal="center" vertical="center" wrapText="1"/>
    </xf>
    <xf numFmtId="0" fontId="18" fillId="0" borderId="0" xfId="0" applyFont="1"/>
    <xf numFmtId="0" fontId="20" fillId="0" borderId="0" xfId="0" applyFont="1" applyAlignment="1">
      <alignment horizontal="left" indent="2"/>
    </xf>
    <xf numFmtId="0" fontId="11" fillId="0" borderId="0" xfId="0" applyFont="1"/>
    <xf numFmtId="0" fontId="12" fillId="0" borderId="0" xfId="0" applyFont="1"/>
    <xf numFmtId="0" fontId="17" fillId="0" borderId="0" xfId="0" applyFont="1"/>
    <xf numFmtId="0" fontId="5" fillId="0" borderId="0" xfId="0" applyFont="1"/>
    <xf numFmtId="0" fontId="12" fillId="0" borderId="42" xfId="0" applyFont="1" applyBorder="1"/>
    <xf numFmtId="0" fontId="12" fillId="0" borderId="12" xfId="0" applyFont="1" applyBorder="1"/>
    <xf numFmtId="0" fontId="12" fillId="0" borderId="20" xfId="0" applyFont="1" applyBorder="1"/>
    <xf numFmtId="0" fontId="12" fillId="0" borderId="11" xfId="0" applyFont="1" applyBorder="1"/>
    <xf numFmtId="0" fontId="12" fillId="0" borderId="43" xfId="0" applyFont="1" applyBorder="1" applyAlignment="1">
      <alignment horizontal="center"/>
    </xf>
    <xf numFmtId="0" fontId="12" fillId="0" borderId="19" xfId="0" applyFont="1" applyBorder="1"/>
    <xf numFmtId="0" fontId="12" fillId="0" borderId="21" xfId="0" applyFont="1" applyBorder="1"/>
    <xf numFmtId="0" fontId="12" fillId="21" borderId="44" xfId="0" applyFont="1" applyFill="1" applyBorder="1" applyProtection="1">
      <protection locked="0"/>
    </xf>
    <xf numFmtId="0" fontId="12" fillId="21" borderId="35" xfId="0" applyFont="1" applyFill="1" applyBorder="1" applyProtection="1">
      <protection locked="0"/>
    </xf>
    <xf numFmtId="0" fontId="12" fillId="0" borderId="0" xfId="0" applyFont="1" applyFill="1" applyAlignment="1">
      <alignment horizontal="right"/>
    </xf>
    <xf numFmtId="0" fontId="12" fillId="0" borderId="45" xfId="0" applyFont="1" applyBorder="1"/>
    <xf numFmtId="0" fontId="12" fillId="0" borderId="46" xfId="0" applyFont="1" applyBorder="1"/>
    <xf numFmtId="0" fontId="12" fillId="0" borderId="47" xfId="0" applyFont="1" applyBorder="1"/>
    <xf numFmtId="0" fontId="12" fillId="0" borderId="34" xfId="0" applyFont="1" applyBorder="1"/>
    <xf numFmtId="0" fontId="12" fillId="21" borderId="48" xfId="0" applyFont="1" applyFill="1" applyBorder="1" applyProtection="1">
      <protection locked="0"/>
    </xf>
    <xf numFmtId="0" fontId="12" fillId="21" borderId="24" xfId="0" applyFont="1" applyFill="1" applyBorder="1" applyProtection="1">
      <protection locked="0"/>
    </xf>
    <xf numFmtId="0" fontId="12" fillId="0" borderId="46" xfId="0" applyFont="1" applyBorder="1" applyAlignment="1">
      <alignment horizontal="center"/>
    </xf>
    <xf numFmtId="0" fontId="12" fillId="0" borderId="0" xfId="0" applyFont="1" applyFill="1" applyBorder="1" applyProtection="1">
      <protection/>
    </xf>
    <xf numFmtId="0" fontId="12" fillId="0" borderId="39" xfId="0" applyFont="1" applyFill="1" applyBorder="1" applyProtection="1">
      <protection/>
    </xf>
    <xf numFmtId="0" fontId="12" fillId="0" borderId="30" xfId="0" applyFont="1" applyFill="1" applyBorder="1" applyProtection="1">
      <protection/>
    </xf>
    <xf numFmtId="0" fontId="12" fillId="0" borderId="0" xfId="0" applyFont="1" applyFill="1" applyProtection="1">
      <protection/>
    </xf>
    <xf numFmtId="0" fontId="12" fillId="24" borderId="10" xfId="0" applyFont="1" applyFill="1" applyBorder="1" applyProtection="1">
      <protection locked="0"/>
    </xf>
    <xf numFmtId="0" fontId="12" fillId="0" borderId="10" xfId="0" applyFont="1" applyBorder="1"/>
    <xf numFmtId="0" fontId="12" fillId="24" borderId="12" xfId="0" applyFont="1" applyFill="1" applyBorder="1" applyProtection="1">
      <protection locked="0"/>
    </xf>
    <xf numFmtId="1" fontId="17" fillId="24" borderId="10" xfId="0" applyNumberFormat="1" applyFont="1" applyFill="1" applyBorder="1" applyProtection="1">
      <protection locked="0"/>
    </xf>
    <xf numFmtId="0" fontId="20" fillId="29" borderId="0" xfId="0" applyFont="1" applyFill="1" applyProtection="1">
      <protection/>
    </xf>
    <xf numFmtId="0" fontId="20" fillId="29" borderId="17" xfId="0" applyFont="1" applyFill="1" applyBorder="1" applyProtection="1">
      <protection/>
    </xf>
    <xf numFmtId="0" fontId="20" fillId="21" borderId="49" xfId="0" applyFont="1" applyFill="1" applyBorder="1" applyProtection="1">
      <protection/>
    </xf>
    <xf numFmtId="0" fontId="20" fillId="29" borderId="18" xfId="0" applyFont="1" applyFill="1" applyBorder="1" applyProtection="1">
      <protection/>
    </xf>
    <xf numFmtId="0" fontId="18" fillId="24" borderId="49" xfId="0" applyFont="1" applyFill="1" applyBorder="1" applyProtection="1">
      <protection/>
    </xf>
    <xf numFmtId="0" fontId="20" fillId="29" borderId="20" xfId="0" applyFont="1" applyFill="1" applyBorder="1" applyProtection="1">
      <protection/>
    </xf>
    <xf numFmtId="0" fontId="20" fillId="29" borderId="23" xfId="0" applyFont="1" applyFill="1" applyBorder="1" applyAlignment="1" applyProtection="1">
      <alignment vertical="top"/>
      <protection/>
    </xf>
    <xf numFmtId="0" fontId="20" fillId="29" borderId="28" xfId="0" applyFont="1" applyFill="1" applyBorder="1" applyProtection="1">
      <protection/>
    </xf>
    <xf numFmtId="0" fontId="20" fillId="21" borderId="0" xfId="0" applyFont="1" applyFill="1" applyProtection="1">
      <protection locked="0"/>
    </xf>
    <xf numFmtId="1" fontId="20" fillId="29" borderId="28" xfId="0" applyNumberFormat="1" applyFont="1" applyFill="1" applyBorder="1" applyProtection="1">
      <protection/>
    </xf>
    <xf numFmtId="1" fontId="20" fillId="29" borderId="0" xfId="0" applyNumberFormat="1" applyFont="1" applyFill="1" applyProtection="1">
      <protection/>
    </xf>
    <xf numFmtId="9" fontId="20" fillId="29" borderId="0" xfId="54" applyFont="1" applyFill="1" applyProtection="1">
      <protection/>
    </xf>
    <xf numFmtId="0" fontId="40" fillId="29" borderId="0" xfId="50" applyFont="1" applyFill="1" applyAlignment="1" applyProtection="1">
      <alignment/>
      <protection/>
    </xf>
    <xf numFmtId="0" fontId="20" fillId="29" borderId="0" xfId="0" applyFont="1" applyFill="1" applyAlignment="1" applyProtection="1">
      <alignment wrapText="1"/>
      <protection/>
    </xf>
    <xf numFmtId="0" fontId="20" fillId="29" borderId="0" xfId="0" applyFont="1" applyFill="1" applyBorder="1" applyProtection="1">
      <protection/>
    </xf>
    <xf numFmtId="3" fontId="20" fillId="29" borderId="28" xfId="0" applyNumberFormat="1" applyFont="1" applyFill="1" applyBorder="1" applyProtection="1">
      <protection/>
    </xf>
    <xf numFmtId="170" fontId="20" fillId="29" borderId="26" xfId="0" applyNumberFormat="1" applyFont="1" applyFill="1" applyBorder="1" applyProtection="1">
      <protection/>
    </xf>
    <xf numFmtId="170" fontId="20" fillId="29" borderId="29" xfId="0" applyNumberFormat="1" applyFont="1" applyFill="1" applyBorder="1" applyProtection="1">
      <protection/>
    </xf>
    <xf numFmtId="170" fontId="20" fillId="29" borderId="27" xfId="0" applyNumberFormat="1" applyFont="1" applyFill="1" applyBorder="1" applyProtection="1">
      <protection/>
    </xf>
    <xf numFmtId="0" fontId="39" fillId="29" borderId="19" xfId="0" applyFont="1" applyFill="1" applyBorder="1" applyProtection="1">
      <protection/>
    </xf>
    <xf numFmtId="0" fontId="39" fillId="29" borderId="20" xfId="0" applyFont="1" applyFill="1" applyBorder="1" applyProtection="1">
      <protection/>
    </xf>
    <xf numFmtId="0" fontId="20" fillId="29" borderId="23" xfId="0" applyFont="1" applyFill="1" applyBorder="1" applyProtection="1">
      <protection/>
    </xf>
    <xf numFmtId="0" fontId="20" fillId="0" borderId="0" xfId="0" applyFont="1" applyProtection="1">
      <protection/>
    </xf>
    <xf numFmtId="0" fontId="2" fillId="29" borderId="19" xfId="0" applyFont="1" applyFill="1" applyBorder="1" applyProtection="1">
      <protection/>
    </xf>
    <xf numFmtId="0" fontId="0" fillId="20" borderId="41" xfId="0" applyFill="1" applyBorder="1" applyAlignment="1">
      <alignment horizontal="center" vertical="top" textRotation="180" wrapText="1"/>
    </xf>
    <xf numFmtId="0" fontId="0" fillId="4" borderId="40" xfId="0" applyFill="1" applyBorder="1"/>
    <xf numFmtId="0" fontId="0" fillId="4" borderId="40" xfId="0" applyFill="1" applyBorder="1" applyAlignment="1">
      <alignment horizontal="center"/>
    </xf>
    <xf numFmtId="0" fontId="0" fillId="4" borderId="40" xfId="0" applyFill="1" applyBorder="1" applyAlignment="1">
      <alignment horizontal="left"/>
    </xf>
    <xf numFmtId="0" fontId="0" fillId="7" borderId="0" xfId="0" applyFill="1"/>
    <xf numFmtId="0" fontId="0" fillId="7" borderId="40" xfId="0" applyFill="1" applyBorder="1"/>
    <xf numFmtId="0" fontId="0" fillId="7" borderId="40" xfId="0" applyFill="1" applyBorder="1" applyAlignment="1">
      <alignment horizontal="left"/>
    </xf>
    <xf numFmtId="0" fontId="0" fillId="7" borderId="40" xfId="0" applyFill="1" applyBorder="1" applyAlignment="1">
      <alignment horizontal="center"/>
    </xf>
    <xf numFmtId="0" fontId="0" fillId="20" borderId="50" xfId="0" applyFill="1" applyBorder="1" applyAlignment="1">
      <alignment horizontal="center" vertical="top" textRotation="180" wrapText="1"/>
    </xf>
    <xf numFmtId="0" fontId="0" fillId="20" borderId="46" xfId="0" applyFill="1" applyBorder="1" applyAlignment="1">
      <alignment horizontal="center" vertical="top" textRotation="180" wrapText="1"/>
    </xf>
    <xf numFmtId="0" fontId="0" fillId="20" borderId="43" xfId="0" applyFill="1" applyBorder="1" applyAlignment="1">
      <alignment horizontal="center" vertical="top" textRotation="180" wrapText="1"/>
    </xf>
    <xf numFmtId="0" fontId="0" fillId="0" borderId="11" xfId="0" applyBorder="1" applyAlignment="1">
      <alignment horizontal="center" vertical="top" textRotation="180"/>
    </xf>
    <xf numFmtId="0" fontId="0" fillId="20" borderId="51" xfId="0" applyFill="1" applyBorder="1" applyAlignment="1">
      <alignment horizontal="center" vertical="top" textRotation="180"/>
    </xf>
    <xf numFmtId="0" fontId="0" fillId="20" borderId="46" xfId="0" applyFill="1" applyBorder="1" applyAlignment="1">
      <alignment horizontal="center" vertical="top" textRotation="180"/>
    </xf>
    <xf numFmtId="0" fontId="0" fillId="20" borderId="23" xfId="0" applyFill="1" applyBorder="1" applyAlignment="1">
      <alignment horizontal="center" vertical="top" textRotation="180" wrapText="1"/>
    </xf>
    <xf numFmtId="0" fontId="0" fillId="20" borderId="23" xfId="0" applyFill="1" applyBorder="1" applyAlignment="1">
      <alignment horizontal="center" vertical="top" textRotation="180"/>
    </xf>
    <xf numFmtId="0" fontId="20" fillId="4" borderId="40" xfId="0" applyFont="1" applyFill="1" applyBorder="1"/>
    <xf numFmtId="0" fontId="20" fillId="0" borderId="0" xfId="0" applyFont="1"/>
    <xf numFmtId="0" fontId="20" fillId="4" borderId="39" xfId="0" applyFont="1" applyFill="1" applyBorder="1"/>
    <xf numFmtId="3" fontId="20" fillId="4" borderId="40" xfId="0" applyNumberFormat="1" applyFont="1" applyFill="1" applyBorder="1"/>
    <xf numFmtId="3" fontId="20" fillId="0" borderId="0" xfId="0" applyNumberFormat="1" applyFont="1"/>
    <xf numFmtId="3" fontId="20" fillId="4" borderId="39" xfId="0" applyNumberFormat="1" applyFont="1" applyFill="1" applyBorder="1"/>
    <xf numFmtId="3" fontId="20" fillId="0" borderId="35" xfId="0" applyNumberFormat="1" applyFont="1" applyBorder="1"/>
    <xf numFmtId="3" fontId="20" fillId="0" borderId="35" xfId="0" applyNumberFormat="1" applyFont="1" applyBorder="1" applyAlignment="1">
      <alignment horizontal="center"/>
    </xf>
    <xf numFmtId="3" fontId="20" fillId="27" borderId="35" xfId="0" applyNumberFormat="1" applyFont="1" applyFill="1" applyBorder="1"/>
    <xf numFmtId="3" fontId="20" fillId="0" borderId="12" xfId="0" applyNumberFormat="1" applyFont="1" applyBorder="1"/>
    <xf numFmtId="3" fontId="20" fillId="0" borderId="34" xfId="0" applyNumberFormat="1" applyFont="1" applyBorder="1"/>
    <xf numFmtId="3" fontId="20" fillId="0" borderId="40" xfId="0" applyNumberFormat="1" applyFont="1" applyBorder="1"/>
    <xf numFmtId="3" fontId="20" fillId="0" borderId="39" xfId="0" applyNumberFormat="1" applyFont="1" applyBorder="1"/>
    <xf numFmtId="3" fontId="20" fillId="7" borderId="40" xfId="0" applyNumberFormat="1" applyFont="1" applyFill="1" applyBorder="1"/>
    <xf numFmtId="3" fontId="20" fillId="7" borderId="39" xfId="0" applyNumberFormat="1" applyFont="1" applyFill="1" applyBorder="1"/>
    <xf numFmtId="3" fontId="20" fillId="0" borderId="40" xfId="0" applyNumberFormat="1" applyFont="1" applyFill="1" applyBorder="1" applyAlignment="1">
      <alignment horizontal="center"/>
    </xf>
    <xf numFmtId="3" fontId="20" fillId="0" borderId="40" xfId="0" applyNumberFormat="1" applyFont="1" applyFill="1" applyBorder="1"/>
    <xf numFmtId="3" fontId="20" fillId="0" borderId="0" xfId="0" applyNumberFormat="1" applyFont="1" applyFill="1" applyBorder="1"/>
    <xf numFmtId="3" fontId="20" fillId="0" borderId="39" xfId="0" applyNumberFormat="1" applyFont="1" applyFill="1" applyBorder="1"/>
    <xf numFmtId="3" fontId="20" fillId="0" borderId="35" xfId="0" applyNumberFormat="1" applyFont="1" applyFill="1" applyBorder="1" applyAlignment="1">
      <alignment horizontal="center"/>
    </xf>
    <xf numFmtId="3" fontId="20" fillId="0" borderId="35" xfId="0" applyNumberFormat="1" applyFont="1" applyFill="1" applyBorder="1"/>
    <xf numFmtId="3" fontId="20" fillId="0" borderId="12" xfId="0" applyNumberFormat="1" applyFont="1" applyFill="1" applyBorder="1"/>
    <xf numFmtId="3" fontId="20" fillId="0" borderId="34" xfId="0" applyNumberFormat="1" applyFont="1" applyFill="1" applyBorder="1"/>
    <xf numFmtId="3" fontId="20" fillId="0" borderId="52" xfId="0" applyNumberFormat="1" applyFont="1" applyBorder="1"/>
    <xf numFmtId="3" fontId="20" fillId="0" borderId="53" xfId="0" applyNumberFormat="1" applyFont="1" applyBorder="1"/>
    <xf numFmtId="3" fontId="20" fillId="0" borderId="54" xfId="0" applyNumberFormat="1" applyFont="1" applyBorder="1"/>
    <xf numFmtId="3" fontId="3" fillId="0" borderId="0" xfId="0" applyNumberFormat="1" applyFont="1"/>
    <xf numFmtId="3" fontId="20" fillId="29" borderId="35" xfId="0" applyNumberFormat="1" applyFont="1" applyFill="1" applyBorder="1"/>
    <xf numFmtId="3" fontId="20" fillId="29" borderId="52" xfId="0" applyNumberFormat="1" applyFont="1" applyFill="1" applyBorder="1"/>
    <xf numFmtId="3" fontId="3" fillId="0" borderId="0" xfId="0" applyNumberFormat="1" applyFont="1" applyAlignment="1">
      <alignment horizontal="right"/>
    </xf>
    <xf numFmtId="3" fontId="20" fillId="0" borderId="35" xfId="0" applyNumberFormat="1" applyFont="1" applyBorder="1" applyAlignment="1">
      <alignment/>
    </xf>
    <xf numFmtId="0" fontId="39" fillId="29" borderId="14" xfId="0" applyFont="1" applyFill="1" applyBorder="1" applyProtection="1">
      <protection/>
    </xf>
    <xf numFmtId="0" fontId="20" fillId="29" borderId="13" xfId="0" applyFont="1" applyFill="1" applyBorder="1" applyProtection="1">
      <protection/>
    </xf>
    <xf numFmtId="0" fontId="20" fillId="29" borderId="26" xfId="0" applyFont="1" applyFill="1" applyBorder="1" applyProtection="1">
      <protection/>
    </xf>
    <xf numFmtId="0" fontId="20" fillId="29" borderId="27" xfId="0" applyFont="1" applyFill="1" applyBorder="1" applyProtection="1">
      <protection/>
    </xf>
    <xf numFmtId="0" fontId="38" fillId="29" borderId="28" xfId="0" applyFont="1" applyFill="1" applyBorder="1" applyProtection="1">
      <protection/>
    </xf>
    <xf numFmtId="0" fontId="39" fillId="29" borderId="28" xfId="0" applyFont="1" applyFill="1" applyBorder="1" applyProtection="1">
      <protection/>
    </xf>
    <xf numFmtId="3" fontId="20" fillId="0" borderId="35" xfId="0" applyNumberFormat="1" applyFont="1" applyFill="1" applyBorder="1" applyAlignment="1">
      <alignment/>
    </xf>
    <xf numFmtId="3" fontId="20" fillId="29" borderId="21" xfId="0" applyNumberFormat="1" applyFont="1" applyFill="1" applyBorder="1" applyProtection="1">
      <protection/>
    </xf>
    <xf numFmtId="0" fontId="10" fillId="0" borderId="0" xfId="0" applyFont="1" applyProtection="1">
      <protection/>
    </xf>
    <xf numFmtId="0" fontId="20" fillId="29" borderId="0" xfId="0" applyFont="1" applyFill="1" applyProtection="1" quotePrefix="1">
      <protection/>
    </xf>
    <xf numFmtId="169" fontId="20" fillId="29" borderId="0" xfId="0" applyNumberFormat="1" applyFont="1" applyFill="1" applyProtection="1">
      <protection/>
    </xf>
    <xf numFmtId="0" fontId="0" fillId="0" borderId="0" xfId="0" applyFont="1" applyAlignment="1" applyProtection="1" quotePrefix="1">
      <alignment horizontal="left"/>
      <protection/>
    </xf>
    <xf numFmtId="3" fontId="0" fillId="0" borderId="10" xfId="51" applyNumberFormat="1" applyFont="1" applyBorder="1" applyAlignment="1" applyProtection="1">
      <alignment horizontal="right"/>
      <protection/>
    </xf>
    <xf numFmtId="3" fontId="2" fillId="0" borderId="32" xfId="0" applyNumberFormat="1" applyFont="1" applyBorder="1" applyProtection="1">
      <protection/>
    </xf>
    <xf numFmtId="0" fontId="12" fillId="0" borderId="50" xfId="0" applyFont="1" applyBorder="1"/>
    <xf numFmtId="3" fontId="12" fillId="21" borderId="42" xfId="0" applyNumberFormat="1" applyFont="1" applyFill="1" applyBorder="1" applyProtection="1">
      <protection locked="0"/>
    </xf>
    <xf numFmtId="3" fontId="12" fillId="21" borderId="44" xfId="0" applyNumberFormat="1" applyFont="1" applyFill="1" applyBorder="1" applyProtection="1">
      <protection locked="0"/>
    </xf>
    <xf numFmtId="3" fontId="12" fillId="21" borderId="12" xfId="0" applyNumberFormat="1" applyFont="1" applyFill="1" applyBorder="1" applyProtection="1">
      <protection locked="0"/>
    </xf>
    <xf numFmtId="3" fontId="12" fillId="21" borderId="35" xfId="0" applyNumberFormat="1" applyFont="1" applyFill="1" applyBorder="1" applyProtection="1">
      <protection locked="0"/>
    </xf>
    <xf numFmtId="3" fontId="12" fillId="24" borderId="55" xfId="0" applyNumberFormat="1" applyFont="1" applyFill="1" applyBorder="1" applyProtection="1">
      <protection locked="0"/>
    </xf>
    <xf numFmtId="3" fontId="12" fillId="24" borderId="56" xfId="0" applyNumberFormat="1" applyFont="1" applyFill="1" applyBorder="1" applyProtection="1">
      <protection locked="0"/>
    </xf>
    <xf numFmtId="3" fontId="3" fillId="0" borderId="0" xfId="0" applyNumberFormat="1" applyFont="1" applyAlignment="1">
      <alignment horizontal="center"/>
    </xf>
    <xf numFmtId="0" fontId="20" fillId="29" borderId="0" xfId="0" applyFont="1" applyFill="1" applyProtection="1">
      <protection/>
    </xf>
    <xf numFmtId="0" fontId="0" fillId="20" borderId="41" xfId="0" applyFont="1" applyFill="1" applyBorder="1" applyAlignment="1">
      <alignment horizontal="center" vertical="top" textRotation="180" wrapText="1"/>
    </xf>
    <xf numFmtId="3" fontId="18" fillId="0" borderId="0" xfId="0" applyNumberFormat="1" applyFont="1"/>
    <xf numFmtId="3" fontId="18" fillId="0" borderId="0" xfId="0" applyNumberFormat="1" applyFont="1" applyAlignment="1">
      <alignment horizontal="right"/>
    </xf>
    <xf numFmtId="0" fontId="0" fillId="0" borderId="24" xfId="0" applyFont="1" applyBorder="1" applyAlignment="1" applyProtection="1">
      <alignment horizontal="center"/>
      <protection/>
    </xf>
    <xf numFmtId="0" fontId="0" fillId="0" borderId="35" xfId="0" applyFont="1" applyBorder="1" applyAlignment="1" applyProtection="1">
      <alignment horizontal="center"/>
      <protection/>
    </xf>
    <xf numFmtId="3" fontId="0" fillId="0" borderId="33" xfId="51" applyNumberFormat="1" applyFont="1" applyFill="1" applyBorder="1" applyAlignment="1" applyProtection="1">
      <alignment/>
      <protection/>
    </xf>
    <xf numFmtId="10" fontId="0" fillId="21" borderId="10" xfId="54" applyNumberFormat="1" applyFont="1" applyFill="1" applyBorder="1" applyAlignment="1" applyProtection="1">
      <alignment horizontal="right"/>
      <protection locked="0"/>
    </xf>
    <xf numFmtId="10" fontId="0" fillId="24" borderId="33" xfId="51" applyNumberFormat="1" applyFont="1" applyFill="1" applyBorder="1" applyAlignment="1" applyProtection="1">
      <alignment/>
      <protection locked="0"/>
    </xf>
    <xf numFmtId="0" fontId="0" fillId="20" borderId="24" xfId="0" applyFont="1" applyFill="1" applyBorder="1" applyAlignment="1" applyProtection="1">
      <alignment horizontal="center" vertical="top" wrapText="1"/>
      <protection/>
    </xf>
    <xf numFmtId="0" fontId="0" fillId="20" borderId="12" xfId="0" applyFont="1" applyFill="1" applyBorder="1" applyAlignment="1" applyProtection="1">
      <alignment horizontal="center" vertical="top" wrapText="1"/>
      <protection/>
    </xf>
    <xf numFmtId="0" fontId="0" fillId="20" borderId="34" xfId="0" applyFont="1" applyFill="1" applyBorder="1" applyAlignment="1" applyProtection="1">
      <alignment horizontal="center" vertical="top" wrapText="1"/>
      <protection/>
    </xf>
    <xf numFmtId="0" fontId="0" fillId="20" borderId="24" xfId="0" applyFont="1" applyFill="1" applyBorder="1" applyAlignment="1" applyProtection="1">
      <alignment horizontal="center"/>
      <protection/>
    </xf>
    <xf numFmtId="0" fontId="0" fillId="20" borderId="34" xfId="0" applyFont="1" applyFill="1" applyBorder="1" applyAlignment="1" applyProtection="1">
      <alignment horizontal="center"/>
      <protection/>
    </xf>
    <xf numFmtId="0" fontId="0" fillId="24" borderId="10" xfId="51" applyNumberFormat="1" applyFont="1" applyFill="1" applyBorder="1" applyAlignment="1" applyProtection="1">
      <alignment horizontal="left"/>
      <protection locked="0"/>
    </xf>
    <xf numFmtId="0" fontId="0" fillId="21" borderId="24" xfId="0" applyFont="1" applyFill="1" applyBorder="1" applyAlignment="1" applyProtection="1">
      <alignment/>
      <protection locked="0"/>
    </xf>
    <xf numFmtId="0" fontId="0" fillId="21" borderId="12" xfId="0" applyFont="1" applyFill="1" applyBorder="1" applyAlignment="1" applyProtection="1">
      <alignment/>
      <protection locked="0"/>
    </xf>
    <xf numFmtId="170" fontId="0" fillId="21" borderId="24" xfId="0" applyNumberFormat="1" applyFont="1" applyFill="1" applyBorder="1" applyAlignment="1" applyProtection="1">
      <alignment/>
      <protection locked="0"/>
    </xf>
    <xf numFmtId="170" fontId="0" fillId="21" borderId="34" xfId="0" applyNumberFormat="1" applyFont="1" applyFill="1" applyBorder="1" applyAlignment="1" applyProtection="1">
      <alignment/>
      <protection locked="0"/>
    </xf>
    <xf numFmtId="0" fontId="0" fillId="21" borderId="49" xfId="0" applyFont="1" applyFill="1" applyBorder="1" applyAlignment="1" applyProtection="1">
      <alignment/>
      <protection locked="0"/>
    </xf>
    <xf numFmtId="0" fontId="0" fillId="21" borderId="10" xfId="0" applyFont="1" applyFill="1" applyBorder="1" applyAlignment="1" applyProtection="1">
      <alignment/>
      <protection locked="0"/>
    </xf>
    <xf numFmtId="0" fontId="0" fillId="21" borderId="25" xfId="0" applyFont="1" applyFill="1" applyBorder="1" applyAlignment="1" applyProtection="1">
      <alignment/>
      <protection locked="0"/>
    </xf>
    <xf numFmtId="170" fontId="0" fillId="21" borderId="12" xfId="0" applyNumberFormat="1" applyFont="1" applyFill="1" applyBorder="1" applyAlignment="1" applyProtection="1">
      <alignment/>
      <protection locked="0"/>
    </xf>
    <xf numFmtId="0" fontId="0" fillId="21" borderId="42" xfId="0" applyFont="1" applyFill="1" applyBorder="1" applyAlignment="1" applyProtection="1">
      <alignment horizontal="left"/>
      <protection locked="0"/>
    </xf>
    <xf numFmtId="0" fontId="0" fillId="21" borderId="57" xfId="0" applyFont="1" applyFill="1" applyBorder="1" applyAlignment="1" applyProtection="1">
      <alignment horizontal="left"/>
      <protection locked="0"/>
    </xf>
    <xf numFmtId="49" fontId="0" fillId="21" borderId="10" xfId="51" applyNumberFormat="1" applyFont="1" applyFill="1" applyBorder="1" applyAlignment="1" applyProtection="1">
      <alignment/>
      <protection locked="0"/>
    </xf>
    <xf numFmtId="0" fontId="5" fillId="21" borderId="20" xfId="0" applyFont="1" applyFill="1" applyBorder="1" applyAlignment="1" applyProtection="1">
      <alignment horizontal="left"/>
      <protection locked="0"/>
    </xf>
    <xf numFmtId="0" fontId="5" fillId="21" borderId="11" xfId="0" applyFont="1" applyFill="1" applyBorder="1" applyAlignment="1" applyProtection="1">
      <alignment horizontal="left"/>
      <protection locked="0"/>
    </xf>
    <xf numFmtId="0" fontId="5" fillId="21" borderId="23" xfId="0" applyFont="1" applyFill="1" applyBorder="1" applyAlignment="1" applyProtection="1">
      <alignment horizontal="left"/>
      <protection locked="0"/>
    </xf>
    <xf numFmtId="0" fontId="0" fillId="21" borderId="34" xfId="0" applyFont="1" applyFill="1" applyBorder="1" applyAlignment="1" applyProtection="1">
      <alignment/>
      <protection locked="0"/>
    </xf>
    <xf numFmtId="0" fontId="0" fillId="20" borderId="12" xfId="0" applyFont="1" applyFill="1" applyBorder="1" applyAlignment="1" applyProtection="1">
      <alignment horizontal="center"/>
      <protection/>
    </xf>
    <xf numFmtId="0" fontId="0" fillId="20" borderId="31" xfId="0" applyFont="1" applyFill="1" applyBorder="1" applyAlignment="1" applyProtection="1">
      <alignment horizontal="center" wrapText="1"/>
      <protection/>
    </xf>
    <xf numFmtId="0" fontId="0" fillId="20" borderId="32" xfId="0" applyFont="1" applyFill="1" applyBorder="1" applyAlignment="1" applyProtection="1">
      <alignment horizontal="center" wrapText="1"/>
      <protection/>
    </xf>
    <xf numFmtId="0" fontId="0" fillId="20" borderId="30" xfId="0" applyFont="1" applyFill="1" applyBorder="1" applyAlignment="1" applyProtection="1">
      <alignment horizontal="center" wrapText="1"/>
      <protection/>
    </xf>
    <xf numFmtId="0" fontId="0" fillId="20" borderId="39" xfId="0" applyFont="1" applyFill="1" applyBorder="1" applyAlignment="1" applyProtection="1">
      <alignment horizontal="center" wrapText="1"/>
      <protection/>
    </xf>
    <xf numFmtId="0" fontId="0" fillId="20" borderId="38" xfId="0" applyFont="1" applyFill="1" applyBorder="1" applyAlignment="1" applyProtection="1">
      <alignment horizontal="center" wrapText="1"/>
      <protection/>
    </xf>
    <xf numFmtId="0" fontId="0" fillId="20" borderId="33" xfId="0" applyFont="1" applyFill="1" applyBorder="1" applyAlignment="1" applyProtection="1">
      <alignment horizontal="center" wrapText="1"/>
      <protection/>
    </xf>
    <xf numFmtId="0" fontId="5" fillId="21" borderId="22" xfId="0" applyFont="1" applyFill="1" applyBorder="1" applyAlignment="1" applyProtection="1">
      <alignment horizontal="left"/>
      <protection locked="0"/>
    </xf>
    <xf numFmtId="0" fontId="5" fillId="21" borderId="0" xfId="0" applyFont="1" applyFill="1" applyBorder="1" applyAlignment="1" applyProtection="1">
      <alignment horizontal="left"/>
      <protection locked="0"/>
    </xf>
    <xf numFmtId="0" fontId="5" fillId="21" borderId="18" xfId="0" applyFont="1" applyFill="1" applyBorder="1" applyAlignment="1" applyProtection="1">
      <alignment horizontal="left"/>
      <protection locked="0"/>
    </xf>
    <xf numFmtId="0" fontId="5" fillId="21" borderId="22" xfId="0" applyFont="1" applyFill="1" applyBorder="1" applyAlignment="1" applyProtection="1">
      <alignment horizontal="left"/>
      <protection locked="0"/>
    </xf>
    <xf numFmtId="0" fontId="0" fillId="21" borderId="11" xfId="0" applyFont="1" applyFill="1" applyBorder="1" applyAlignment="1" applyProtection="1">
      <alignment horizontal="right"/>
      <protection locked="0"/>
    </xf>
    <xf numFmtId="0" fontId="5" fillId="21" borderId="19" xfId="0" applyFont="1" applyFill="1" applyBorder="1" applyAlignment="1" applyProtection="1">
      <alignment horizontal="left"/>
      <protection locked="0"/>
    </xf>
    <xf numFmtId="0" fontId="5" fillId="21" borderId="21" xfId="0" applyFont="1" applyFill="1" applyBorder="1" applyAlignment="1" applyProtection="1">
      <alignment horizontal="left"/>
      <protection locked="0"/>
    </xf>
    <xf numFmtId="0" fontId="5" fillId="21" borderId="17" xfId="0" applyFont="1" applyFill="1" applyBorder="1" applyAlignment="1" applyProtection="1">
      <alignment horizontal="left"/>
      <protection locked="0"/>
    </xf>
    <xf numFmtId="0" fontId="0" fillId="21" borderId="19" xfId="0" applyFont="1" applyFill="1" applyBorder="1" applyAlignment="1" applyProtection="1">
      <alignment/>
      <protection locked="0"/>
    </xf>
    <xf numFmtId="0" fontId="0" fillId="21" borderId="21" xfId="0" applyFont="1" applyFill="1" applyBorder="1" applyAlignment="1" applyProtection="1">
      <alignment/>
      <protection locked="0"/>
    </xf>
    <xf numFmtId="0" fontId="0" fillId="21" borderId="17" xfId="0" applyFont="1" applyFill="1" applyBorder="1" applyAlignment="1" applyProtection="1">
      <alignment/>
      <protection locked="0"/>
    </xf>
    <xf numFmtId="0" fontId="0" fillId="0" borderId="14" xfId="0" applyFont="1" applyFill="1" applyBorder="1" applyAlignment="1" applyProtection="1">
      <alignment/>
      <protection/>
    </xf>
    <xf numFmtId="0" fontId="0" fillId="0" borderId="15" xfId="0" applyFont="1" applyFill="1" applyBorder="1" applyAlignment="1" applyProtection="1">
      <alignment/>
      <protection/>
    </xf>
    <xf numFmtId="0" fontId="0" fillId="0" borderId="13" xfId="0" applyFont="1" applyFill="1" applyBorder="1" applyAlignment="1" applyProtection="1">
      <alignment/>
      <protection/>
    </xf>
    <xf numFmtId="0" fontId="0" fillId="21" borderId="22" xfId="0" applyFont="1" applyFill="1" applyBorder="1" applyAlignment="1" applyProtection="1">
      <alignment/>
      <protection locked="0"/>
    </xf>
    <xf numFmtId="0" fontId="0" fillId="21" borderId="0" xfId="0" applyFont="1" applyFill="1" applyBorder="1" applyAlignment="1" applyProtection="1">
      <alignment/>
      <protection locked="0"/>
    </xf>
    <xf numFmtId="0" fontId="0" fillId="21" borderId="18" xfId="0" applyFont="1" applyFill="1" applyBorder="1" applyAlignment="1" applyProtection="1">
      <alignment/>
      <protection locked="0"/>
    </xf>
    <xf numFmtId="0" fontId="0" fillId="21" borderId="20" xfId="0" applyFont="1" applyFill="1" applyBorder="1" applyAlignment="1" applyProtection="1">
      <alignment/>
      <protection locked="0"/>
    </xf>
    <xf numFmtId="0" fontId="0" fillId="21" borderId="11" xfId="0" applyFont="1" applyFill="1" applyBorder="1" applyAlignment="1" applyProtection="1">
      <alignment/>
      <protection locked="0"/>
    </xf>
    <xf numFmtId="0" fontId="0" fillId="21" borderId="23" xfId="0" applyFont="1" applyFill="1" applyBorder="1" applyAlignment="1" applyProtection="1">
      <alignment/>
      <protection locked="0"/>
    </xf>
    <xf numFmtId="3" fontId="3" fillId="0" borderId="0" xfId="0" applyNumberFormat="1" applyFont="1" applyAlignment="1">
      <alignment horizontal="center"/>
    </xf>
    <xf numFmtId="0" fontId="2" fillId="20" borderId="19" xfId="0" applyFont="1" applyFill="1" applyBorder="1" applyAlignment="1">
      <alignment horizontal="center"/>
    </xf>
    <xf numFmtId="0" fontId="2" fillId="20" borderId="45" xfId="0" applyFont="1" applyFill="1" applyBorder="1" applyAlignment="1">
      <alignment horizontal="center"/>
    </xf>
    <xf numFmtId="0" fontId="2" fillId="20" borderId="21" xfId="0" applyFont="1" applyFill="1" applyBorder="1" applyAlignment="1">
      <alignment horizontal="center"/>
    </xf>
    <xf numFmtId="0" fontId="2" fillId="20" borderId="17" xfId="0" applyFont="1" applyFill="1" applyBorder="1" applyAlignment="1">
      <alignment horizontal="center"/>
    </xf>
    <xf numFmtId="0" fontId="0" fillId="20" borderId="22" xfId="0" applyFill="1" applyBorder="1" applyAlignment="1">
      <alignment horizontal="center" vertical="top" wrapText="1"/>
    </xf>
    <xf numFmtId="0" fontId="0" fillId="20" borderId="39" xfId="0" applyFill="1" applyBorder="1" applyAlignment="1">
      <alignment horizontal="center" vertical="top" wrapText="1"/>
    </xf>
    <xf numFmtId="0" fontId="0" fillId="20" borderId="30" xfId="0" applyFill="1" applyBorder="1" applyAlignment="1">
      <alignment horizontal="center" vertical="top" wrapText="1"/>
    </xf>
    <xf numFmtId="0" fontId="0" fillId="20" borderId="18" xfId="0" applyFill="1" applyBorder="1" applyAlignment="1">
      <alignment horizontal="center" vertical="top" wrapText="1"/>
    </xf>
    <xf numFmtId="0" fontId="19" fillId="0" borderId="0" xfId="0" applyFont="1" applyAlignment="1">
      <alignment vertical="top" wrapText="1"/>
    </xf>
    <xf numFmtId="14" fontId="12" fillId="24" borderId="10" xfId="0" applyNumberFormat="1" applyFont="1" applyFill="1" applyBorder="1" applyAlignment="1" applyProtection="1">
      <alignment horizontal="center"/>
      <protection locked="0"/>
    </xf>
    <xf numFmtId="0" fontId="12" fillId="0" borderId="21" xfId="0" applyFont="1" applyBorder="1" applyAlignment="1">
      <alignment horizontal="center"/>
    </xf>
    <xf numFmtId="0" fontId="12" fillId="0" borderId="17" xfId="0" applyFont="1" applyBorder="1" applyAlignment="1">
      <alignment horizontal="center"/>
    </xf>
    <xf numFmtId="0" fontId="12" fillId="0" borderId="58" xfId="0" applyFont="1" applyBorder="1" applyAlignment="1">
      <alignment horizontal="center"/>
    </xf>
    <xf numFmtId="0" fontId="12" fillId="0" borderId="45" xfId="0" applyFont="1" applyBorder="1" applyAlignment="1">
      <alignment horizontal="center"/>
    </xf>
    <xf numFmtId="0" fontId="0" fillId="0" borderId="19" xfId="0" applyFill="1" applyBorder="1" applyAlignment="1">
      <alignment horizontal="center"/>
    </xf>
    <xf numFmtId="0" fontId="0" fillId="0" borderId="17" xfId="0" applyFill="1" applyBorder="1" applyAlignment="1">
      <alignment horizontal="center"/>
    </xf>
    <xf numFmtId="0" fontId="0" fillId="0" borderId="19" xfId="0" applyBorder="1" applyAlignment="1">
      <alignment horizontal="center"/>
    </xf>
    <xf numFmtId="0" fontId="0" fillId="0" borderId="17" xfId="0" applyBorder="1" applyAlignment="1">
      <alignment horizontal="center"/>
    </xf>
    <xf numFmtId="0" fontId="0" fillId="18" borderId="22" xfId="0" applyFill="1" applyBorder="1" applyAlignment="1">
      <alignment horizontal="center" vertical="center" wrapText="1"/>
    </xf>
    <xf numFmtId="0" fontId="0" fillId="18" borderId="0" xfId="0" applyFill="1" applyBorder="1" applyAlignment="1">
      <alignment horizontal="center" vertical="center" wrapText="1"/>
    </xf>
    <xf numFmtId="0" fontId="0" fillId="10" borderId="0" xfId="0" applyFill="1" applyBorder="1" applyAlignment="1">
      <alignment horizontal="center" vertical="center"/>
    </xf>
  </cellXfs>
  <cellStyles count="50">
    <cellStyle name="Normal" xfId="0"/>
    <cellStyle name="Percent" xfId="15"/>
    <cellStyle name="Currency" xfId="16"/>
    <cellStyle name="Currency [0]" xfId="17"/>
    <cellStyle name="Comma" xfId="18"/>
    <cellStyle name="Comma [0]" xfId="19"/>
    <cellStyle name="20% - Akzent1" xfId="20"/>
    <cellStyle name="20% - Akzent2" xfId="21"/>
    <cellStyle name="20% - Akzent3" xfId="22"/>
    <cellStyle name="20% - Akzent4" xfId="23"/>
    <cellStyle name="20% - Akzent5" xfId="24"/>
    <cellStyle name="20% - Akzent6" xfId="25"/>
    <cellStyle name="40% - Akzent1" xfId="26"/>
    <cellStyle name="40% - Akzent2" xfId="27"/>
    <cellStyle name="40% - Akzent3" xfId="28"/>
    <cellStyle name="40% - Akzent4" xfId="29"/>
    <cellStyle name="40% - Akzent5" xfId="30"/>
    <cellStyle name="40% - Akzent6" xfId="31"/>
    <cellStyle name="60% - Akzent1" xfId="32"/>
    <cellStyle name="60% - Akzent2" xfId="33"/>
    <cellStyle name="60% - Akzent3" xfId="34"/>
    <cellStyle name="60% - Akzent4" xfId="35"/>
    <cellStyle name="60% - Akzent5" xfId="36"/>
    <cellStyle name="60% - Akzent6" xfId="37"/>
    <cellStyle name="Akzent1" xfId="38"/>
    <cellStyle name="Akzent2" xfId="39"/>
    <cellStyle name="Akzent3" xfId="40"/>
    <cellStyle name="Akzent4" xfId="41"/>
    <cellStyle name="Akzent5" xfId="42"/>
    <cellStyle name="Akzent6" xfId="43"/>
    <cellStyle name="Ausgabe" xfId="44"/>
    <cellStyle name="Berechnung" xfId="45"/>
    <cellStyle name="Eingabe" xfId="46"/>
    <cellStyle name="Ergebnis" xfId="47"/>
    <cellStyle name="Erklärender Text" xfId="48"/>
    <cellStyle name="Gut" xfId="49"/>
    <cellStyle name="Link" xfId="50"/>
    <cellStyle name="Komma" xfId="51"/>
    <cellStyle name="Neutral" xfId="52"/>
    <cellStyle name="Notiz" xfId="53"/>
    <cellStyle name="Prozent" xfId="54"/>
    <cellStyle name="Schlecht" xfId="55"/>
    <cellStyle name="Überschrift" xfId="56"/>
    <cellStyle name="Überschrift 1" xfId="57"/>
    <cellStyle name="Überschrift 2" xfId="58"/>
    <cellStyle name="Überschrift 3" xfId="59"/>
    <cellStyle name="Überschrift 4" xfId="60"/>
    <cellStyle name="Verknüpfte Zelle" xfId="61"/>
    <cellStyle name="Warnender Text" xfId="62"/>
    <cellStyle name="Zelle überprüfen" xfId="63"/>
  </cellStyles>
  <dxfs count="11">
    <dxf>
      <fill>
        <patternFill>
          <bgColor indexed="10"/>
        </patternFill>
      </fill>
      <border/>
    </dxf>
    <dxf>
      <fill>
        <patternFill>
          <bgColor indexed="11"/>
        </patternFill>
      </fill>
      <border/>
    </dxf>
    <dxf>
      <fill>
        <patternFill>
          <bgColor indexed="10"/>
        </patternFill>
      </fill>
      <border/>
    </dxf>
    <dxf>
      <fill>
        <patternFill>
          <bgColor indexed="11"/>
        </patternFill>
      </fill>
      <border/>
    </dxf>
    <dxf>
      <fill>
        <patternFill>
          <bgColor indexed="10"/>
        </patternFill>
      </fill>
      <border/>
    </dxf>
    <dxf>
      <fill>
        <patternFill>
          <bgColor indexed="11"/>
        </patternFill>
      </fill>
      <border/>
    </dxf>
    <dxf>
      <font>
        <b/>
        <i val="0"/>
        <color indexed="10"/>
        <condense val="0"/>
        <extend val="0"/>
      </font>
      <border/>
    </dxf>
    <dxf>
      <font>
        <b/>
        <i val="0"/>
        <color indexed="10"/>
        <condense val="0"/>
        <extend val="0"/>
      </font>
      <border/>
    </dxf>
    <dxf>
      <font>
        <b/>
        <i val="0"/>
        <color indexed="10"/>
        <condense val="0"/>
        <extend val="0"/>
      </font>
      <border/>
    </dxf>
    <dxf>
      <font>
        <color indexed="10"/>
        <condense val="0"/>
        <extend val="0"/>
      </font>
      <border/>
    </dxf>
    <dxf>
      <font>
        <b/>
        <i val="0"/>
        <color indexed="10"/>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trlProps/ctrlProp1.xml><?xml version="1.0" encoding="utf-8"?>
<formControlPr xmlns="http://schemas.microsoft.com/office/spreadsheetml/2009/9/main" objectType="CheckBox" fmlaLink="$T$16"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T$31" lockText="1" noThreeD="1"/>
</file>

<file path=xl/ctrlProps/ctrlProp12.xml><?xml version="1.0" encoding="utf-8"?>
<formControlPr xmlns="http://schemas.microsoft.com/office/spreadsheetml/2009/9/main" objectType="CheckBox" fmlaLink="$T$18" lockText="1" noThreeD="1"/>
</file>

<file path=xl/ctrlProps/ctrlProp13.xml><?xml version="1.0" encoding="utf-8"?>
<formControlPr xmlns="http://schemas.microsoft.com/office/spreadsheetml/2009/9/main" objectType="CheckBox" fmlaLink="$T$38" lockText="1" noThreeD="1"/>
</file>

<file path=xl/ctrlProps/ctrlProp14.xml><?xml version="1.0" encoding="utf-8"?>
<formControlPr xmlns="http://schemas.microsoft.com/office/spreadsheetml/2009/9/main" objectType="CheckBox" fmlaLink="$T$54" lockText="1" noThreeD="1"/>
</file>

<file path=xl/ctrlProps/ctrlProp15.xml><?xml version="1.0" encoding="utf-8"?>
<formControlPr xmlns="http://schemas.microsoft.com/office/spreadsheetml/2009/9/main" objectType="CheckBox" fmlaLink="$T$48" lockText="1" noThreeD="1"/>
</file>

<file path=xl/ctrlProps/ctrlProp16.xml><?xml version="1.0" encoding="utf-8"?>
<formControlPr xmlns="http://schemas.microsoft.com/office/spreadsheetml/2009/9/main" objectType="CheckBox" fmlaLink="$T$135" lockText="1" noThreeD="1"/>
</file>

<file path=xl/ctrlProps/ctrlProp17.xml><?xml version="1.0" encoding="utf-8"?>
<formControlPr xmlns="http://schemas.microsoft.com/office/spreadsheetml/2009/9/main" objectType="CheckBox" fmlaLink="$T$136" lockText="1" noThreeD="1"/>
</file>

<file path=xl/ctrlProps/ctrlProp18.xml><?xml version="1.0" encoding="utf-8"?>
<formControlPr xmlns="http://schemas.microsoft.com/office/spreadsheetml/2009/9/main" objectType="CheckBox" fmlaLink="$T$149" lockText="1" noThreeD="1"/>
</file>

<file path=xl/ctrlProps/ctrlProp19.xml><?xml version="1.0" encoding="utf-8"?>
<formControlPr xmlns="http://schemas.microsoft.com/office/spreadsheetml/2009/9/main" objectType="CheckBox" fmlaLink="$T$150" lockText="1" noThreeD="1"/>
</file>

<file path=xl/ctrlProps/ctrlProp2.xml><?xml version="1.0" encoding="utf-8"?>
<formControlPr xmlns="http://schemas.microsoft.com/office/spreadsheetml/2009/9/main" objectType="CheckBox" fmlaLink="$T$28" lockText="1" noThreeD="1"/>
</file>

<file path=xl/ctrlProps/ctrlProp20.xml><?xml version="1.0" encoding="utf-8"?>
<formControlPr xmlns="http://schemas.microsoft.com/office/spreadsheetml/2009/9/main" objectType="CheckBox" fmlaLink="$T$102" lockText="1" noThreeD="1"/>
</file>

<file path=xl/ctrlProps/ctrlProp21.xml><?xml version="1.0" encoding="utf-8"?>
<formControlPr xmlns="http://schemas.microsoft.com/office/spreadsheetml/2009/9/main" objectType="CheckBox" fmlaLink="$T$103" lockText="1" noThreeD="1"/>
</file>

<file path=xl/ctrlProps/ctrlProp22.xml><?xml version="1.0" encoding="utf-8"?>
<formControlPr xmlns="http://schemas.microsoft.com/office/spreadsheetml/2009/9/main" objectType="CheckBox" fmlaLink="$T$25" lockText="1" noThreeD="1"/>
</file>

<file path=xl/ctrlProps/ctrlProp3.xml><?xml version="1.0" encoding="utf-8"?>
<formControlPr xmlns="http://schemas.microsoft.com/office/spreadsheetml/2009/9/main" objectType="Radio" firstButton="1" fmlaLink="$T$29" lockText="1" noThreeD="1"/>
</file>

<file path=xl/ctrlProps/ctrlProp4.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T$17"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284</xdr:row>
      <xdr:rowOff>19050</xdr:rowOff>
    </xdr:from>
    <xdr:to>
      <xdr:col>15</xdr:col>
      <xdr:colOff>752475</xdr:colOff>
      <xdr:row>351</xdr:row>
      <xdr:rowOff>104775</xdr:rowOff>
    </xdr:to>
    <xdr:pic>
      <xdr:nvPicPr>
        <xdr:cNvPr id="1142" name="Picture 82" descr="Fb-Kapitalgewinne-Lw _2011_"/>
        <xdr:cNvPicPr preferRelativeResize="1">
          <a:picLocks noChangeAspect="1"/>
        </xdr:cNvPicPr>
      </xdr:nvPicPr>
      <xdr:blipFill>
        <a:blip r:embed="rId1">
          <a:extLst>
            <a:ext uri="{28A0092B-C50C-407E-A947-70E740481C1C}">
              <a14:useLocalDpi xmlns:a14="http://schemas.microsoft.com/office/drawing/2010/main" val="0"/>
            </a:ext>
          </a:extLst>
        </a:blip>
        <a:srcRect l="6365" t="4986" r="6353" b="4986"/>
        <a:stretch>
          <a:fillRect/>
        </a:stretch>
      </xdr:blipFill>
      <xdr:spPr bwMode="auto">
        <a:xfrm>
          <a:off x="0" y="47720250"/>
          <a:ext cx="7515225" cy="1096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xdr:row>
      <xdr:rowOff>152400</xdr:rowOff>
    </xdr:from>
    <xdr:to>
      <xdr:col>6</xdr:col>
      <xdr:colOff>276225</xdr:colOff>
      <xdr:row>10</xdr:row>
      <xdr:rowOff>123825</xdr:rowOff>
    </xdr:to>
    <xdr:pic>
      <xdr:nvPicPr>
        <xdr:cNvPr id="1143" name="Picture 104"/>
        <xdr:cNvPicPr preferRelativeResize="1">
          <a:picLocks noChangeAspect="1"/>
        </xdr:cNvPicPr>
      </xdr:nvPicPr>
      <xdr:blipFill>
        <a:blip r:embed="rId2">
          <a:extLst>
            <a:ext uri="{28A0092B-C50C-407E-A947-70E740481C1C}">
              <a14:useLocalDpi xmlns:a14="http://schemas.microsoft.com/office/drawing/2010/main" val="0"/>
            </a:ext>
          </a:extLst>
        </a:blip>
        <a:srcRect r="51449"/>
        <a:stretch>
          <a:fillRect/>
        </a:stretch>
      </xdr:blipFill>
      <xdr:spPr bwMode="auto">
        <a:xfrm>
          <a:off x="0" y="733425"/>
          <a:ext cx="3190875" cy="153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9525</xdr:rowOff>
    </xdr:from>
    <xdr:to>
      <xdr:col>7</xdr:col>
      <xdr:colOff>742950</xdr:colOff>
      <xdr:row>40</xdr:row>
      <xdr:rowOff>57150</xdr:rowOff>
    </xdr:to>
    <xdr:sp macro="" textlink="">
      <xdr:nvSpPr>
        <xdr:cNvPr id="4097" name="Text Box 1"/>
        <xdr:cNvSpPr txBox="1">
          <a:spLocks noChangeArrowheads="1"/>
        </xdr:cNvSpPr>
      </xdr:nvSpPr>
      <xdr:spPr bwMode="auto">
        <a:xfrm>
          <a:off x="0" y="6419850"/>
          <a:ext cx="5848350" cy="2238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de-CH" sz="1000" b="0" i="0" u="none" strike="noStrike" baseline="30000">
              <a:solidFill>
                <a:srgbClr val="000000"/>
              </a:solidFill>
              <a:latin typeface="Arial"/>
              <a:cs typeface="Arial"/>
            </a:rPr>
            <a:t>1</a:t>
          </a:r>
          <a:r>
            <a:rPr lang="de-CH" sz="1000" b="0" i="0" u="none" strike="noStrike" baseline="0">
              <a:solidFill>
                <a:srgbClr val="000000"/>
              </a:solidFill>
              <a:latin typeface="Arial"/>
              <a:cs typeface="Arial"/>
            </a:rPr>
            <a:t> Wird eine Liegenschaft des Anlagevermögens aus dem Geschäftsvermögen in das Privatvermögen überführt, kann die steuerpflichtige Person verlangen, dass im Zeitpunkt der Überführung nur die Differenz zwischen den Anlagekosten und dem massgebenden Einkommenssteuerwert besteuert wird. In diesem Fall gelten die Anlagekosten als neuer massgebender Einkommenssteuerwert, und die Besteuerung der übrigen stillen Reserven als Einkommen aus selbstständiger Erwerbstätigkeit wird bis zur Veräusserung der Liegenschaft aufgeschoben.</a:t>
          </a:r>
        </a:p>
        <a:p>
          <a:pPr algn="l" rtl="0">
            <a:defRPr sz="1000"/>
          </a:pPr>
          <a:r>
            <a:rPr lang="de-CH" sz="1000" b="0" i="0" u="none" strike="noStrike" baseline="30000">
              <a:solidFill>
                <a:srgbClr val="000000"/>
              </a:solidFill>
              <a:latin typeface="Arial"/>
              <a:cs typeface="Arial"/>
            </a:rPr>
            <a:t>2</a:t>
          </a:r>
          <a:r>
            <a:rPr lang="de-CH" sz="1000" b="0" i="0" u="none" strike="noStrike" baseline="0">
              <a:solidFill>
                <a:srgbClr val="000000"/>
              </a:solidFill>
              <a:latin typeface="Arial"/>
              <a:cs typeface="Arial"/>
            </a:rPr>
            <a:t> Die Verpachtung eines Geschäftsbetriebs gilt nur auf Antrag der steuerpflichtigen Person als Überführung in das Privatvermögen.</a:t>
          </a:r>
        </a:p>
        <a:p>
          <a:pPr algn="l" rtl="0">
            <a:defRPr sz="1000"/>
          </a:pPr>
          <a:r>
            <a:rPr lang="de-CH" sz="1000" b="0" i="0" u="none" strike="noStrike" baseline="30000">
              <a:solidFill>
                <a:srgbClr val="000000"/>
              </a:solidFill>
              <a:latin typeface="Arial"/>
              <a:cs typeface="Arial"/>
            </a:rPr>
            <a:t>3</a:t>
          </a:r>
          <a:r>
            <a:rPr lang="de-CH" sz="1000" b="0" i="0" u="none" strike="noStrike" baseline="0">
              <a:solidFill>
                <a:srgbClr val="000000"/>
              </a:solidFill>
              <a:latin typeface="Arial"/>
              <a:cs typeface="Arial"/>
            </a:rPr>
            <a:t> Wird bei einer Erbteilung der Geschäftsbetrieb nicht von allen Erben fortgeführt, wird die Besteuerung der stillen Reserven auf Gesuch der den Betrieb übernehmenden Erben bis zur späteren Realisierung aufgeschoben, soweit diese Erben die bisherigen für die Einkommenssteuer massgebenden Werte übernehmen.</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3" Type="http://schemas.openxmlformats.org/officeDocument/2006/relationships/ctrlProp" Target="../ctrlProps/ctrlProp10.xml" /><Relationship Id="rId19" Type="http://schemas.openxmlformats.org/officeDocument/2006/relationships/ctrlProp" Target="../ctrlProps/ctrlProp16.xml" /><Relationship Id="rId6" Type="http://schemas.openxmlformats.org/officeDocument/2006/relationships/ctrlProp" Target="../ctrlProps/ctrlProp3.xml" /><Relationship Id="rId9" Type="http://schemas.openxmlformats.org/officeDocument/2006/relationships/ctrlProp" Target="../ctrlProps/ctrlProp6.xml" /><Relationship Id="rId8" Type="http://schemas.openxmlformats.org/officeDocument/2006/relationships/ctrlProp" Target="../ctrlProps/ctrlProp5.xml" /><Relationship Id="rId25" Type="http://schemas.openxmlformats.org/officeDocument/2006/relationships/ctrlProp" Target="../ctrlProps/ctrlProp22.xml" /><Relationship Id="rId5" Type="http://schemas.openxmlformats.org/officeDocument/2006/relationships/ctrlProp" Target="../ctrlProps/ctrlProp2.xml" /><Relationship Id="rId22" Type="http://schemas.openxmlformats.org/officeDocument/2006/relationships/ctrlProp" Target="../ctrlProps/ctrlProp19.xml" /><Relationship Id="rId12" Type="http://schemas.openxmlformats.org/officeDocument/2006/relationships/ctrlProp" Target="../ctrlProps/ctrlProp9.xml" /><Relationship Id="rId23" Type="http://schemas.openxmlformats.org/officeDocument/2006/relationships/ctrlProp" Target="../ctrlProps/ctrlProp20.xml" /><Relationship Id="rId14" Type="http://schemas.openxmlformats.org/officeDocument/2006/relationships/ctrlProp" Target="../ctrlProps/ctrlProp11.xml" /><Relationship Id="rId20" Type="http://schemas.openxmlformats.org/officeDocument/2006/relationships/ctrlProp" Target="../ctrlProps/ctrlProp17.xml" /><Relationship Id="rId15" Type="http://schemas.openxmlformats.org/officeDocument/2006/relationships/ctrlProp" Target="../ctrlProps/ctrlProp12.xml" /><Relationship Id="rId11" Type="http://schemas.openxmlformats.org/officeDocument/2006/relationships/ctrlProp" Target="../ctrlProps/ctrlProp8.xml" /><Relationship Id="rId16" Type="http://schemas.openxmlformats.org/officeDocument/2006/relationships/ctrlProp" Target="../ctrlProps/ctrlProp13.xml" /><Relationship Id="rId10" Type="http://schemas.openxmlformats.org/officeDocument/2006/relationships/ctrlProp" Target="../ctrlProps/ctrlProp7.xml" /><Relationship Id="rId24" Type="http://schemas.openxmlformats.org/officeDocument/2006/relationships/ctrlProp" Target="../ctrlProps/ctrlProp21.xml" /><Relationship Id="rId18" Type="http://schemas.openxmlformats.org/officeDocument/2006/relationships/ctrlProp" Target="../ctrlProps/ctrlProp15.xml" /><Relationship Id="rId4" Type="http://schemas.openxmlformats.org/officeDocument/2006/relationships/ctrlProp" Target="../ctrlProps/ctrlProp1.xml" /><Relationship Id="rId17" Type="http://schemas.openxmlformats.org/officeDocument/2006/relationships/ctrlProp" Target="../ctrlProps/ctrlProp14.xml" /><Relationship Id="rId7" Type="http://schemas.openxmlformats.org/officeDocument/2006/relationships/ctrlProp" Target="../ctrlProps/ctrlProp4.xml" /><Relationship Id="rId21" Type="http://schemas.openxmlformats.org/officeDocument/2006/relationships/ctrlProp" Target="../ctrlProps/ctrlProp18.xml" /><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2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T355"/>
  <sheetViews>
    <sheetView showGridLines="0" showZeros="0" tabSelected="1" zoomScale="90" zoomScaleNormal="90" workbookViewId="0" topLeftCell="A1">
      <selection activeCell="L4" sqref="L4:N4"/>
    </sheetView>
  </sheetViews>
  <sheetFormatPr defaultColWidth="11.421875" defaultRowHeight="12.75"/>
  <cols>
    <col min="1" max="2" width="4.28125" style="7" customWidth="1"/>
    <col min="3" max="3" width="4.421875" style="7" customWidth="1"/>
    <col min="4" max="5" width="11.421875" style="7" customWidth="1"/>
    <col min="6" max="6" width="7.8515625" style="7" customWidth="1"/>
    <col min="7" max="7" width="6.140625" style="7" customWidth="1"/>
    <col min="8" max="8" width="7.00390625" style="7" customWidth="1"/>
    <col min="9" max="9" width="2.57421875" style="7" customWidth="1"/>
    <col min="10" max="10" width="11.421875" style="7" customWidth="1"/>
    <col min="11" max="11" width="2.57421875" style="7" customWidth="1"/>
    <col min="12" max="12" width="11.421875" style="7" customWidth="1"/>
    <col min="13" max="13" width="2.57421875" style="37" customWidth="1"/>
    <col min="14" max="14" width="11.421875" style="7" customWidth="1"/>
    <col min="15" max="15" width="2.57421875" style="37" customWidth="1"/>
    <col min="16" max="16" width="11.421875" style="7" customWidth="1"/>
    <col min="17" max="17" width="3.7109375" style="7" customWidth="1"/>
    <col min="18" max="18" width="11.421875" style="356" customWidth="1"/>
    <col min="19" max="19" width="59.28125" style="356" customWidth="1"/>
    <col min="20" max="20" width="8.28125" style="356" hidden="1" customWidth="1"/>
    <col min="21" max="16384" width="11.421875" style="7" customWidth="1"/>
  </cols>
  <sheetData>
    <row r="1" spans="1:20" s="35" customFormat="1" ht="15">
      <c r="A1" s="70" t="s">
        <v>0</v>
      </c>
      <c r="M1" s="36"/>
      <c r="O1" s="36"/>
      <c r="R1" s="334" t="s">
        <v>278</v>
      </c>
      <c r="S1" s="334"/>
      <c r="T1" s="334"/>
    </row>
    <row r="2" spans="1:20" s="35" customFormat="1" ht="18">
      <c r="A2" s="71" t="s">
        <v>58</v>
      </c>
      <c r="M2" s="36"/>
      <c r="N2" s="113" t="s">
        <v>154</v>
      </c>
      <c r="O2" s="114"/>
      <c r="P2" s="115" t="str">
        <f>IF(N49="",IF(K102="",IF(K116="",IF(K135="",IF(K149="","",YEAR(K149)),YEAR(K135)),YEAR(K116)),YEAR(K102)),YEAR(N49))</f>
        <v/>
      </c>
      <c r="R2" s="334" t="s">
        <v>279</v>
      </c>
      <c r="S2" s="334"/>
      <c r="T2" s="334"/>
    </row>
    <row r="3" spans="1:20" ht="12.75">
      <c r="A3" s="7" t="s">
        <v>193</v>
      </c>
      <c r="R3" s="334"/>
      <c r="S3" s="334"/>
      <c r="T3" s="334"/>
    </row>
    <row r="4" spans="8:20" ht="12.75">
      <c r="H4" s="7" t="s">
        <v>175</v>
      </c>
      <c r="L4" s="468"/>
      <c r="M4" s="468"/>
      <c r="N4" s="468"/>
      <c r="R4" s="357" t="s">
        <v>273</v>
      </c>
      <c r="S4" s="335"/>
      <c r="T4" s="334"/>
    </row>
    <row r="5" spans="8:20" ht="20.1" customHeight="1">
      <c r="H5" s="469"/>
      <c r="I5" s="470"/>
      <c r="J5" s="470"/>
      <c r="K5" s="470"/>
      <c r="L5" s="470"/>
      <c r="M5" s="470"/>
      <c r="N5" s="471"/>
      <c r="R5" s="336"/>
      <c r="S5" s="337" t="s">
        <v>274</v>
      </c>
      <c r="T5" s="334"/>
    </row>
    <row r="6" spans="8:20" ht="20.1" customHeight="1">
      <c r="H6" s="464"/>
      <c r="I6" s="465"/>
      <c r="J6" s="465"/>
      <c r="K6" s="465"/>
      <c r="L6" s="465"/>
      <c r="M6" s="465"/>
      <c r="N6" s="466"/>
      <c r="R6" s="338"/>
      <c r="S6" s="337" t="s">
        <v>275</v>
      </c>
      <c r="T6" s="334"/>
    </row>
    <row r="7" spans="8:20" ht="20.1" customHeight="1">
      <c r="H7" s="467"/>
      <c r="I7" s="465"/>
      <c r="J7" s="465"/>
      <c r="K7" s="465"/>
      <c r="L7" s="465"/>
      <c r="M7" s="465"/>
      <c r="N7" s="466"/>
      <c r="R7" s="339"/>
      <c r="S7" s="340" t="s">
        <v>276</v>
      </c>
      <c r="T7" s="334"/>
    </row>
    <row r="8" spans="8:20" ht="20.1" customHeight="1">
      <c r="H8" s="467"/>
      <c r="I8" s="465"/>
      <c r="J8" s="465"/>
      <c r="K8" s="465"/>
      <c r="L8" s="465"/>
      <c r="M8" s="465"/>
      <c r="N8" s="466"/>
      <c r="R8" s="334"/>
      <c r="S8" s="334"/>
      <c r="T8" s="334"/>
    </row>
    <row r="9" spans="8:20" ht="20.1" customHeight="1">
      <c r="H9" s="453"/>
      <c r="I9" s="454"/>
      <c r="J9" s="454"/>
      <c r="K9" s="454"/>
      <c r="L9" s="454"/>
      <c r="M9" s="454"/>
      <c r="N9" s="455"/>
      <c r="R9" s="334"/>
      <c r="S9" s="334"/>
      <c r="T9" s="334"/>
    </row>
    <row r="10" spans="18:20" ht="12.75">
      <c r="R10" s="334"/>
      <c r="S10" s="334"/>
      <c r="T10" s="334"/>
    </row>
    <row r="11" spans="18:20" ht="12.75">
      <c r="R11" s="334"/>
      <c r="S11" s="334"/>
      <c r="T11" s="334"/>
    </row>
    <row r="12" spans="18:20" ht="12.75">
      <c r="R12" s="334"/>
      <c r="S12" s="334"/>
      <c r="T12" s="334"/>
    </row>
    <row r="13" spans="1:20" ht="15">
      <c r="A13" s="143" t="s">
        <v>46</v>
      </c>
      <c r="B13" s="147" t="s">
        <v>59</v>
      </c>
      <c r="M13" s="7"/>
      <c r="O13" s="7"/>
      <c r="R13" s="334" t="s">
        <v>277</v>
      </c>
      <c r="S13" s="334"/>
      <c r="T13" s="334"/>
    </row>
    <row r="14" spans="1:20" ht="15">
      <c r="A14" s="143"/>
      <c r="B14" s="147"/>
      <c r="M14" s="7"/>
      <c r="O14" s="7"/>
      <c r="R14" s="334"/>
      <c r="S14" s="334"/>
      <c r="T14" s="334"/>
    </row>
    <row r="15" spans="1:20" ht="12.75">
      <c r="A15" s="1"/>
      <c r="B15" s="64" t="s">
        <v>60</v>
      </c>
      <c r="C15" s="65"/>
      <c r="D15" s="65"/>
      <c r="E15" s="65"/>
      <c r="F15" s="65"/>
      <c r="G15" s="65"/>
      <c r="H15" s="65"/>
      <c r="I15" s="65"/>
      <c r="J15" s="65"/>
      <c r="K15" s="65"/>
      <c r="L15" s="65"/>
      <c r="M15" s="65"/>
      <c r="N15" s="65"/>
      <c r="O15" s="65"/>
      <c r="P15" s="53"/>
      <c r="R15" s="334"/>
      <c r="S15" s="334"/>
      <c r="T15" s="334"/>
    </row>
    <row r="16" spans="2:20" ht="15.95" customHeight="1">
      <c r="B16" s="66"/>
      <c r="C16" s="55" t="s">
        <v>170</v>
      </c>
      <c r="D16" s="55"/>
      <c r="E16" s="55"/>
      <c r="F16" s="55"/>
      <c r="G16" s="55"/>
      <c r="H16" s="55"/>
      <c r="I16" s="55"/>
      <c r="J16" s="55"/>
      <c r="K16" s="55"/>
      <c r="L16" s="55"/>
      <c r="M16" s="55"/>
      <c r="N16" s="55"/>
      <c r="O16" s="56"/>
      <c r="P16" s="57"/>
      <c r="R16" s="341" t="str">
        <f>IF(T16=FALSE,"Nein","Ja")</f>
        <v>Nein</v>
      </c>
      <c r="S16" s="334" t="s">
        <v>184</v>
      </c>
      <c r="T16" s="342" t="b">
        <v>0</v>
      </c>
    </row>
    <row r="17" spans="2:20" ht="15.95" customHeight="1">
      <c r="B17" s="66"/>
      <c r="C17" s="55"/>
      <c r="E17" s="55" t="s">
        <v>309</v>
      </c>
      <c r="F17" s="55"/>
      <c r="G17" s="55"/>
      <c r="H17" s="55"/>
      <c r="I17" s="55"/>
      <c r="J17" s="55"/>
      <c r="K17" s="55"/>
      <c r="L17" s="55"/>
      <c r="M17" s="55"/>
      <c r="N17" s="55"/>
      <c r="O17" s="56"/>
      <c r="P17" s="57"/>
      <c r="R17" s="341" t="str">
        <f>IF(T17=FALSE,"Nein","Ja")</f>
        <v>Nein</v>
      </c>
      <c r="S17" s="334" t="s">
        <v>182</v>
      </c>
      <c r="T17" s="342" t="b">
        <v>0</v>
      </c>
    </row>
    <row r="18" spans="2:20" ht="15.95" customHeight="1">
      <c r="B18" s="66"/>
      <c r="C18" s="55"/>
      <c r="E18" s="55" t="s">
        <v>63</v>
      </c>
      <c r="F18" s="55"/>
      <c r="G18" s="55"/>
      <c r="H18" s="55"/>
      <c r="I18" s="55"/>
      <c r="J18" s="55"/>
      <c r="K18" s="55"/>
      <c r="L18" s="55"/>
      <c r="M18" s="55"/>
      <c r="N18" s="55"/>
      <c r="O18" s="56"/>
      <c r="P18" s="57"/>
      <c r="R18" s="341" t="str">
        <f>IF(T18=FALSE,"Nein","Ja")</f>
        <v>Nein</v>
      </c>
      <c r="S18" s="334" t="s">
        <v>183</v>
      </c>
      <c r="T18" s="342" t="b">
        <v>0</v>
      </c>
    </row>
    <row r="19" spans="2:20" ht="15.95" customHeight="1">
      <c r="B19" s="66"/>
      <c r="C19" s="55"/>
      <c r="E19" s="55" t="s">
        <v>61</v>
      </c>
      <c r="F19" s="55"/>
      <c r="G19" s="55"/>
      <c r="H19" s="55"/>
      <c r="I19" s="55"/>
      <c r="J19" s="55"/>
      <c r="K19" s="55"/>
      <c r="L19" s="55"/>
      <c r="M19" s="55"/>
      <c r="N19" s="55"/>
      <c r="O19" s="55"/>
      <c r="P19" s="57"/>
      <c r="R19" s="334"/>
      <c r="S19" s="334"/>
      <c r="T19" s="334"/>
    </row>
    <row r="20" spans="2:20" ht="15.95" customHeight="1">
      <c r="B20" s="66"/>
      <c r="C20" s="55" t="s">
        <v>194</v>
      </c>
      <c r="D20" s="55"/>
      <c r="E20" s="55"/>
      <c r="F20" s="55"/>
      <c r="G20" s="55"/>
      <c r="H20" s="55"/>
      <c r="I20" s="55"/>
      <c r="J20" s="55"/>
      <c r="K20" s="55"/>
      <c r="L20" s="55"/>
      <c r="M20" s="55"/>
      <c r="N20" s="55"/>
      <c r="O20" s="56"/>
      <c r="P20" s="57"/>
      <c r="R20" s="334"/>
      <c r="S20" s="334"/>
      <c r="T20" s="334"/>
    </row>
    <row r="21" spans="2:20" ht="15.95" customHeight="1">
      <c r="B21" s="66"/>
      <c r="C21" s="55" t="s">
        <v>195</v>
      </c>
      <c r="D21" s="55"/>
      <c r="E21" s="55"/>
      <c r="F21" s="55"/>
      <c r="G21" s="55"/>
      <c r="H21" s="55"/>
      <c r="I21" s="55"/>
      <c r="J21" s="55"/>
      <c r="K21" s="55"/>
      <c r="L21" s="55"/>
      <c r="M21" s="55"/>
      <c r="N21" s="55"/>
      <c r="O21" s="56"/>
      <c r="P21" s="57"/>
      <c r="R21" s="334"/>
      <c r="S21" s="334"/>
      <c r="T21" s="334"/>
    </row>
    <row r="22" spans="2:20" ht="15.95" customHeight="1">
      <c r="B22" s="66"/>
      <c r="C22" s="55" t="s">
        <v>196</v>
      </c>
      <c r="D22" s="55"/>
      <c r="E22" s="55"/>
      <c r="F22" s="55"/>
      <c r="G22" s="55"/>
      <c r="H22" s="55"/>
      <c r="I22" s="55"/>
      <c r="J22" s="55"/>
      <c r="K22" s="55"/>
      <c r="L22" s="55"/>
      <c r="M22" s="56"/>
      <c r="N22" s="55"/>
      <c r="O22" s="56"/>
      <c r="P22" s="57"/>
      <c r="R22" s="334"/>
      <c r="S22" s="334"/>
      <c r="T22" s="334"/>
    </row>
    <row r="23" spans="2:20" ht="15.95" customHeight="1">
      <c r="B23" s="67"/>
      <c r="C23" s="8" t="s">
        <v>62</v>
      </c>
      <c r="D23" s="8"/>
      <c r="E23" s="8"/>
      <c r="F23" s="8"/>
      <c r="G23" s="8"/>
      <c r="H23" s="8"/>
      <c r="I23" s="8"/>
      <c r="J23" s="8"/>
      <c r="K23" s="8"/>
      <c r="L23" s="8"/>
      <c r="M23" s="68"/>
      <c r="N23" s="8"/>
      <c r="O23" s="68"/>
      <c r="P23" s="69"/>
      <c r="R23" s="334"/>
      <c r="S23" s="334"/>
      <c r="T23" s="334"/>
    </row>
    <row r="24" spans="13:20" ht="12.75">
      <c r="M24" s="7"/>
      <c r="O24" s="7"/>
      <c r="R24" s="334"/>
      <c r="S24" s="334"/>
      <c r="T24" s="334"/>
    </row>
    <row r="25" spans="3:20" ht="12.75">
      <c r="C25" s="7" t="s">
        <v>365</v>
      </c>
      <c r="R25" s="341" t="str">
        <f>IF(T25=FALSE,"Nein","Ja")</f>
        <v>Nein</v>
      </c>
      <c r="S25" s="427" t="s">
        <v>392</v>
      </c>
      <c r="T25" s="342" t="b">
        <v>0</v>
      </c>
    </row>
    <row r="26" spans="3:20" ht="12.75">
      <c r="C26" s="82" t="s">
        <v>359</v>
      </c>
      <c r="L26" s="269" t="s">
        <v>258</v>
      </c>
      <c r="R26" s="334"/>
      <c r="S26" s="334"/>
      <c r="T26" s="334"/>
    </row>
    <row r="27" spans="13:20" ht="12.75">
      <c r="M27" s="7"/>
      <c r="O27" s="7"/>
      <c r="R27" s="334"/>
      <c r="S27" s="334"/>
      <c r="T27" s="334"/>
    </row>
    <row r="28" spans="2:20" ht="15.95" customHeight="1">
      <c r="B28" s="60"/>
      <c r="C28" s="7" t="s">
        <v>366</v>
      </c>
      <c r="L28" s="102" t="s">
        <v>64</v>
      </c>
      <c r="M28" s="110"/>
      <c r="N28" s="110"/>
      <c r="O28" s="110"/>
      <c r="P28" s="154"/>
      <c r="R28" s="341" t="str">
        <f>IF(T28=FALSE,"Nein","Ja")</f>
        <v>Nein</v>
      </c>
      <c r="S28" s="334" t="s">
        <v>181</v>
      </c>
      <c r="T28" s="342" t="b">
        <v>0</v>
      </c>
    </row>
    <row r="29" spans="3:20" ht="12.75">
      <c r="C29" s="72" t="s">
        <v>69</v>
      </c>
      <c r="L29" s="157"/>
      <c r="M29" s="50"/>
      <c r="N29" s="50"/>
      <c r="O29" s="50"/>
      <c r="P29" s="149"/>
      <c r="R29" s="341" t="str">
        <f>IF(T29=1,"Ja","Nein")</f>
        <v>Nein</v>
      </c>
      <c r="S29" s="334" t="s">
        <v>185</v>
      </c>
      <c r="T29" s="342">
        <v>2</v>
      </c>
    </row>
    <row r="30" spans="12:20" ht="12.75">
      <c r="L30" s="104"/>
      <c r="R30" s="334"/>
      <c r="S30" s="334"/>
      <c r="T30" s="334"/>
    </row>
    <row r="31" spans="3:20" ht="12.75">
      <c r="C31" s="7" t="s">
        <v>370</v>
      </c>
      <c r="M31" s="7"/>
      <c r="O31" s="7"/>
      <c r="R31" s="341" t="str">
        <f>IF(T31=FALSE,"Nein","Ja")</f>
        <v>Nein</v>
      </c>
      <c r="S31" s="427" t="s">
        <v>396</v>
      </c>
      <c r="T31" s="342" t="b">
        <v>0</v>
      </c>
    </row>
    <row r="32" spans="3:20" ht="12.75">
      <c r="C32" s="7" t="s">
        <v>65</v>
      </c>
      <c r="R32" s="334"/>
      <c r="S32" s="334"/>
      <c r="T32" s="334"/>
    </row>
    <row r="33" spans="3:20" ht="12.75">
      <c r="C33" s="82" t="s">
        <v>412</v>
      </c>
      <c r="R33" s="334"/>
      <c r="S33" s="334"/>
      <c r="T33" s="334"/>
    </row>
    <row r="34" spans="3:20" ht="12.75">
      <c r="C34" s="82" t="s">
        <v>407</v>
      </c>
      <c r="R34" s="334"/>
      <c r="S34" s="334"/>
      <c r="T34" s="334"/>
    </row>
    <row r="35" spans="3:20" ht="12.75">
      <c r="C35" s="72" t="s">
        <v>152</v>
      </c>
      <c r="R35" s="334"/>
      <c r="S35" s="334"/>
      <c r="T35" s="334"/>
    </row>
    <row r="36" spans="3:20" ht="12.75">
      <c r="C36" s="7" t="s">
        <v>155</v>
      </c>
      <c r="R36" s="334"/>
      <c r="S36" s="334"/>
      <c r="T36" s="334"/>
    </row>
    <row r="37" spans="18:20" ht="12.75">
      <c r="R37" s="334"/>
      <c r="S37" s="334"/>
      <c r="T37" s="334"/>
    </row>
    <row r="38" spans="3:20" ht="12.75">
      <c r="C38" s="7" t="s">
        <v>369</v>
      </c>
      <c r="R38" s="341" t="str">
        <f>IF(T38=FALSE,"Nein","Ja")</f>
        <v>Nein</v>
      </c>
      <c r="S38" s="427" t="s">
        <v>395</v>
      </c>
      <c r="T38" s="342" t="b">
        <v>0</v>
      </c>
    </row>
    <row r="39" spans="3:20" ht="12.75">
      <c r="C39" s="82" t="s">
        <v>401</v>
      </c>
      <c r="R39" s="334"/>
      <c r="S39" s="334"/>
      <c r="T39" s="334"/>
    </row>
    <row r="40" spans="3:20" ht="12.75">
      <c r="C40" s="82" t="s">
        <v>402</v>
      </c>
      <c r="R40" s="334"/>
      <c r="S40" s="334"/>
      <c r="T40" s="334"/>
    </row>
    <row r="41" spans="3:20" ht="12.75">
      <c r="C41" s="82" t="s">
        <v>406</v>
      </c>
      <c r="R41" s="334"/>
      <c r="S41" s="334"/>
      <c r="T41" s="334"/>
    </row>
    <row r="42" spans="3:20" ht="12.75">
      <c r="C42" s="72" t="s">
        <v>360</v>
      </c>
      <c r="L42" s="104"/>
      <c r="R42" s="334"/>
      <c r="S42" s="334"/>
      <c r="T42" s="334"/>
    </row>
    <row r="43" spans="18:20" ht="12.75">
      <c r="R43" s="334"/>
      <c r="S43" s="334"/>
      <c r="T43" s="334"/>
    </row>
    <row r="44" spans="2:20" ht="12.75">
      <c r="B44" s="7" t="s">
        <v>66</v>
      </c>
      <c r="R44" s="342">
        <v>65</v>
      </c>
      <c r="S44" s="334" t="s">
        <v>321</v>
      </c>
      <c r="T44" s="334"/>
    </row>
    <row r="45" spans="2:20" ht="12.75">
      <c r="B45" s="7" t="s">
        <v>67</v>
      </c>
      <c r="R45" s="341" t="str">
        <f>IF(R51="","Nein",IF(R51&lt;R44,"Nein","Ja"))</f>
        <v>Nein</v>
      </c>
      <c r="S45" s="334" t="s">
        <v>350</v>
      </c>
      <c r="T45" s="334"/>
    </row>
    <row r="46" spans="2:20" ht="12.75">
      <c r="B46" s="7" t="s">
        <v>68</v>
      </c>
      <c r="R46" s="412">
        <f>T46</f>
        <v>0</v>
      </c>
      <c r="S46" s="334"/>
      <c r="T46" s="334"/>
    </row>
    <row r="47" spans="18:20" ht="12.75">
      <c r="R47" s="334"/>
      <c r="S47" s="334"/>
      <c r="T47" s="334"/>
    </row>
    <row r="48" spans="3:20" ht="12.75">
      <c r="C48" s="7" t="s">
        <v>367</v>
      </c>
      <c r="R48" s="341" t="str">
        <f>IF(T48=FALSE,"Nein","Ja")</f>
        <v>Nein</v>
      </c>
      <c r="S48" s="427" t="s">
        <v>393</v>
      </c>
      <c r="T48" s="342" t="b">
        <v>0</v>
      </c>
    </row>
    <row r="49" spans="4:20" ht="12.75">
      <c r="D49" s="50" t="s">
        <v>171</v>
      </c>
      <c r="E49" s="50"/>
      <c r="F49" s="50"/>
      <c r="G49" s="50"/>
      <c r="H49" s="50"/>
      <c r="I49" s="50"/>
      <c r="J49" s="50"/>
      <c r="K49" s="50"/>
      <c r="L49" s="149"/>
      <c r="M49" s="51"/>
      <c r="N49" s="75"/>
      <c r="R49" s="409" t="str">
        <f>IF(OR(N51="",N49=""),"",IF(R18="Ja","Invalid",IF(R51&gt;=55,"Alter &gt;55","Nein")))</f>
        <v/>
      </c>
      <c r="S49" s="410" t="str">
        <f>IF(R48="Ja",IF(R18="Ja","Achtung: Invalidität prüfen",IF(R51&lt;55,"Achtung: Alter 55 noch nicht erreicht","")),"")</f>
        <v/>
      </c>
      <c r="T49" s="334"/>
    </row>
    <row r="50" spans="4:20" ht="12.75">
      <c r="D50" s="52" t="s">
        <v>70</v>
      </c>
      <c r="E50" s="52"/>
      <c r="F50" s="52"/>
      <c r="G50" s="52"/>
      <c r="H50" s="52"/>
      <c r="I50" s="52"/>
      <c r="J50" s="52"/>
      <c r="K50" s="52"/>
      <c r="L50" s="150"/>
      <c r="M50" s="148"/>
      <c r="N50" s="76"/>
      <c r="R50" s="334" t="s">
        <v>72</v>
      </c>
      <c r="S50" s="334"/>
      <c r="T50" s="334"/>
    </row>
    <row r="51" spans="4:20" ht="12.75">
      <c r="D51" s="52" t="s">
        <v>71</v>
      </c>
      <c r="E51" s="52"/>
      <c r="F51" s="52"/>
      <c r="G51" s="52"/>
      <c r="H51" s="52"/>
      <c r="I51" s="52"/>
      <c r="J51" s="52"/>
      <c r="K51" s="52"/>
      <c r="L51" s="150"/>
      <c r="M51" s="148"/>
      <c r="N51" s="76"/>
      <c r="R51" s="343" t="str">
        <f>IF(N51="","",INT(YEARFRAC(N51,N49)))</f>
        <v/>
      </c>
      <c r="S51" s="334" t="s">
        <v>311</v>
      </c>
      <c r="T51" s="334"/>
    </row>
    <row r="52" spans="4:20" ht="12.75">
      <c r="D52" s="52" t="s">
        <v>310</v>
      </c>
      <c r="E52" s="52"/>
      <c r="F52" s="52"/>
      <c r="G52" s="52"/>
      <c r="H52" s="52"/>
      <c r="I52" s="52"/>
      <c r="J52" s="52"/>
      <c r="K52" s="52"/>
      <c r="L52" s="150"/>
      <c r="M52" s="148"/>
      <c r="N52" s="76"/>
      <c r="R52" s="341" t="str">
        <f>IF(N52="","",INT(YEARFRAC(N52,N49)))</f>
        <v/>
      </c>
      <c r="S52" s="334" t="s">
        <v>312</v>
      </c>
      <c r="T52" s="334"/>
    </row>
    <row r="53" spans="18:20" ht="12.75">
      <c r="R53" s="334"/>
      <c r="S53" s="334"/>
      <c r="T53" s="334"/>
    </row>
    <row r="54" spans="3:20" ht="12.75">
      <c r="C54" s="7" t="s">
        <v>368</v>
      </c>
      <c r="M54" s="7"/>
      <c r="O54" s="7"/>
      <c r="R54" s="341" t="str">
        <f>IF(T54=FALSE,"Nein","Ja")</f>
        <v>Nein</v>
      </c>
      <c r="S54" s="427" t="s">
        <v>394</v>
      </c>
      <c r="T54" s="342" t="b">
        <v>0</v>
      </c>
    </row>
    <row r="55" spans="3:20" ht="12.75">
      <c r="C55" s="72" t="s">
        <v>129</v>
      </c>
      <c r="R55" s="341" t="str">
        <f>IF(AND(R57&gt;=-1,R56&lt;70),"Ja","Nein")</f>
        <v>Nein</v>
      </c>
      <c r="S55" s="334" t="s">
        <v>332</v>
      </c>
      <c r="T55" s="334"/>
    </row>
    <row r="56" spans="18:20" ht="12.75">
      <c r="R56" s="341" t="str">
        <f>IF(OR(N50="",N51=""),"",INT(YEARFRAC(N51,N50)))</f>
        <v/>
      </c>
      <c r="S56" s="334" t="s">
        <v>333</v>
      </c>
      <c r="T56" s="334"/>
    </row>
    <row r="57" spans="18:20" ht="12.75">
      <c r="R57" s="341" t="str">
        <f>IF(N50="","",IF(N49&lt;N50,INT(YEARFRAC(N50,N49)),-INT(YEARFRAC(N50,N49))))</f>
        <v/>
      </c>
      <c r="S57" s="334" t="s">
        <v>334</v>
      </c>
      <c r="T57" s="334"/>
    </row>
    <row r="58" spans="18:20" ht="12.75">
      <c r="R58" s="341" t="str">
        <f>IF(N50="","Nein",IF(N50&lt;T58,"Ja","Nein"))</f>
        <v>Nein</v>
      </c>
      <c r="S58" s="334" t="s">
        <v>377</v>
      </c>
      <c r="T58" s="415">
        <v>34700</v>
      </c>
    </row>
    <row r="59" spans="18:20" ht="12.75">
      <c r="R59" s="334"/>
      <c r="S59" s="334"/>
      <c r="T59" s="334"/>
    </row>
    <row r="60" spans="1:20" s="144" customFormat="1" ht="15">
      <c r="A60" s="143" t="s">
        <v>130</v>
      </c>
      <c r="B60" s="143" t="s">
        <v>82</v>
      </c>
      <c r="M60" s="145"/>
      <c r="O60" s="145"/>
      <c r="R60" s="334"/>
      <c r="S60" s="334"/>
      <c r="T60" s="334"/>
    </row>
    <row r="61" spans="1:20" s="144" customFormat="1" ht="15">
      <c r="A61" s="143"/>
      <c r="B61" s="143"/>
      <c r="M61" s="145"/>
      <c r="O61" s="145"/>
      <c r="R61" s="334"/>
      <c r="S61" s="334"/>
      <c r="T61" s="334"/>
    </row>
    <row r="62" spans="1:20" ht="12.75">
      <c r="A62" s="146">
        <v>2.1</v>
      </c>
      <c r="B62" s="60" t="s">
        <v>49</v>
      </c>
      <c r="M62" s="7"/>
      <c r="O62" s="159"/>
      <c r="P62" s="160" t="s">
        <v>83</v>
      </c>
      <c r="R62" s="334"/>
      <c r="S62" s="334"/>
      <c r="T62" s="334"/>
    </row>
    <row r="63" spans="3:20" ht="12.75">
      <c r="C63" s="7" t="s">
        <v>102</v>
      </c>
      <c r="M63" s="7"/>
      <c r="O63" s="102"/>
      <c r="P63" s="154"/>
      <c r="R63" s="407">
        <f>IF(AND(R54="Ja",R55="Ja"),1,0)</f>
        <v>0</v>
      </c>
      <c r="S63" s="334"/>
      <c r="T63" s="334"/>
    </row>
    <row r="64" spans="3:20" ht="12.75">
      <c r="C64" s="50" t="s">
        <v>84</v>
      </c>
      <c r="D64" s="50"/>
      <c r="E64" s="50"/>
      <c r="F64" s="50"/>
      <c r="G64" s="50"/>
      <c r="H64" s="50"/>
      <c r="I64" s="50"/>
      <c r="J64" s="50"/>
      <c r="K64" s="50"/>
      <c r="L64" s="50"/>
      <c r="M64" s="50"/>
      <c r="N64" s="50"/>
      <c r="O64" s="157" t="s">
        <v>1</v>
      </c>
      <c r="P64" s="149">
        <f>IF(R63=1,IF(R64&gt;R65,R65,R64),0)</f>
        <v>0</v>
      </c>
      <c r="R64" s="343">
        <f>YEAR(N50)-YEAR(N51)+1</f>
        <v>1</v>
      </c>
      <c r="S64" s="334" t="s">
        <v>103</v>
      </c>
      <c r="T64" s="334"/>
    </row>
    <row r="65" spans="2:20" ht="12.75">
      <c r="B65" s="55"/>
      <c r="C65" s="50" t="s">
        <v>156</v>
      </c>
      <c r="D65" s="50"/>
      <c r="E65" s="50"/>
      <c r="F65" s="50"/>
      <c r="G65" s="50"/>
      <c r="H65" s="50"/>
      <c r="I65" s="50"/>
      <c r="J65" s="50"/>
      <c r="K65" s="50"/>
      <c r="L65" s="50"/>
      <c r="M65" s="50"/>
      <c r="N65" s="50"/>
      <c r="O65" s="157" t="s">
        <v>2</v>
      </c>
      <c r="P65" s="149">
        <v>25</v>
      </c>
      <c r="R65" s="408">
        <f>R44</f>
        <v>65</v>
      </c>
      <c r="S65" s="334" t="s">
        <v>104</v>
      </c>
      <c r="T65" s="334"/>
    </row>
    <row r="66" spans="1:20" ht="12.75">
      <c r="A66" s="146">
        <v>2.2</v>
      </c>
      <c r="B66" s="151" t="s">
        <v>85</v>
      </c>
      <c r="E66" s="110"/>
      <c r="F66" s="110"/>
      <c r="G66" s="110"/>
      <c r="H66" s="110"/>
      <c r="I66" s="110"/>
      <c r="J66" s="110"/>
      <c r="K66" s="110"/>
      <c r="L66" s="110"/>
      <c r="M66" s="110"/>
      <c r="N66" s="110"/>
      <c r="O66" s="157" t="s">
        <v>3</v>
      </c>
      <c r="P66" s="149">
        <f>IF(R63=1,P64-P65,0)</f>
        <v>0</v>
      </c>
      <c r="R66" s="334"/>
      <c r="S66" s="344"/>
      <c r="T66" s="334"/>
    </row>
    <row r="67" spans="15:20" ht="12.75">
      <c r="O67" s="7"/>
      <c r="R67" s="334"/>
      <c r="S67" s="344"/>
      <c r="T67" s="334"/>
    </row>
    <row r="68" spans="1:20" ht="12.75">
      <c r="A68" s="146">
        <v>2.3</v>
      </c>
      <c r="B68" s="60" t="s">
        <v>50</v>
      </c>
      <c r="H68" s="439" t="s">
        <v>86</v>
      </c>
      <c r="I68" s="457"/>
      <c r="J68" s="440"/>
      <c r="K68" s="439" t="s">
        <v>87</v>
      </c>
      <c r="L68" s="457"/>
      <c r="M68" s="166"/>
      <c r="N68" s="156" t="s">
        <v>88</v>
      </c>
      <c r="O68" s="7"/>
      <c r="R68" s="334"/>
      <c r="S68" s="334"/>
      <c r="T68" s="334"/>
    </row>
    <row r="69" spans="3:20" ht="12.75">
      <c r="C69" s="7" t="s">
        <v>105</v>
      </c>
      <c r="H69" s="155" t="s">
        <v>89</v>
      </c>
      <c r="I69" s="50"/>
      <c r="J69" s="149" t="str">
        <f>IF(N49="","",J70-1)</f>
        <v/>
      </c>
      <c r="K69" s="157"/>
      <c r="L69" s="73"/>
      <c r="M69" s="157" t="s">
        <v>1</v>
      </c>
      <c r="N69" s="161"/>
      <c r="O69" s="7"/>
      <c r="R69" s="334"/>
      <c r="S69" s="334"/>
      <c r="T69" s="334"/>
    </row>
    <row r="70" spans="3:20" ht="12.75">
      <c r="C70" s="7" t="s">
        <v>90</v>
      </c>
      <c r="H70" s="152" t="s">
        <v>91</v>
      </c>
      <c r="I70" s="52"/>
      <c r="J70" s="150" t="str">
        <f>IF(N49="","",J71-1)</f>
        <v/>
      </c>
      <c r="K70" s="80"/>
      <c r="L70" s="74"/>
      <c r="M70" s="80" t="s">
        <v>1</v>
      </c>
      <c r="N70" s="162"/>
      <c r="O70" s="7"/>
      <c r="R70" s="334"/>
      <c r="S70" s="334"/>
      <c r="T70" s="334"/>
    </row>
    <row r="71" spans="3:20" ht="12.75">
      <c r="C71" s="7" t="s">
        <v>92</v>
      </c>
      <c r="H71" s="152" t="s">
        <v>93</v>
      </c>
      <c r="I71" s="52"/>
      <c r="J71" s="150" t="str">
        <f>IF(N49="","",J72-1)</f>
        <v/>
      </c>
      <c r="K71" s="80"/>
      <c r="L71" s="74"/>
      <c r="M71" s="80" t="s">
        <v>1</v>
      </c>
      <c r="N71" s="162"/>
      <c r="O71" s="458" t="s">
        <v>246</v>
      </c>
      <c r="P71" s="459"/>
      <c r="R71" s="334"/>
      <c r="S71" s="334"/>
      <c r="T71" s="334"/>
    </row>
    <row r="72" spans="8:20" ht="12.75">
      <c r="H72" s="152" t="s">
        <v>94</v>
      </c>
      <c r="I72" s="52"/>
      <c r="J72" s="150" t="str">
        <f>IF(N49="","",J73-1)</f>
        <v/>
      </c>
      <c r="K72" s="80"/>
      <c r="L72" s="74"/>
      <c r="M72" s="80" t="s">
        <v>1</v>
      </c>
      <c r="N72" s="162"/>
      <c r="O72" s="460"/>
      <c r="P72" s="461"/>
      <c r="R72" s="334"/>
      <c r="S72" s="334"/>
      <c r="T72" s="334"/>
    </row>
    <row r="73" spans="3:20" ht="12.75">
      <c r="C73" s="55"/>
      <c r="D73" s="55"/>
      <c r="E73" s="55"/>
      <c r="F73" s="55"/>
      <c r="G73" s="55"/>
      <c r="H73" s="152" t="s">
        <v>95</v>
      </c>
      <c r="I73" s="52"/>
      <c r="J73" s="150" t="str">
        <f>J75</f>
        <v/>
      </c>
      <c r="K73" s="80"/>
      <c r="L73" s="74"/>
      <c r="M73" s="80" t="s">
        <v>1</v>
      </c>
      <c r="N73" s="162"/>
      <c r="O73" s="460"/>
      <c r="P73" s="461"/>
      <c r="R73" s="334"/>
      <c r="S73" s="334"/>
      <c r="T73" s="334"/>
    </row>
    <row r="74" spans="3:20" ht="12.75">
      <c r="C74" s="55" t="s">
        <v>106</v>
      </c>
      <c r="D74" s="55"/>
      <c r="E74" s="55"/>
      <c r="F74" s="55"/>
      <c r="G74" s="55"/>
      <c r="H74" s="153"/>
      <c r="I74" s="110"/>
      <c r="J74" s="154"/>
      <c r="M74" s="101"/>
      <c r="N74" s="163"/>
      <c r="O74" s="460"/>
      <c r="P74" s="461"/>
      <c r="R74" s="334"/>
      <c r="S74" s="334"/>
      <c r="T74" s="334"/>
    </row>
    <row r="75" spans="3:20" ht="12.75">
      <c r="C75" s="55" t="s">
        <v>313</v>
      </c>
      <c r="D75" s="55"/>
      <c r="E75" s="55"/>
      <c r="F75" s="55"/>
      <c r="G75" s="55"/>
      <c r="H75" s="155" t="s">
        <v>95</v>
      </c>
      <c r="I75" s="50"/>
      <c r="J75" s="149" t="str">
        <f>IF(N49="","",YEAR(N49)-1)</f>
        <v/>
      </c>
      <c r="M75" s="157" t="s">
        <v>2</v>
      </c>
      <c r="N75" s="165">
        <f>IF(R63=1,P212,0)</f>
        <v>0</v>
      </c>
      <c r="O75" s="462"/>
      <c r="P75" s="463"/>
      <c r="R75" s="334"/>
      <c r="S75" s="334"/>
      <c r="T75" s="334"/>
    </row>
    <row r="76" spans="1:20" ht="12.75">
      <c r="A76" s="146">
        <v>2.4</v>
      </c>
      <c r="B76" s="151" t="s">
        <v>16</v>
      </c>
      <c r="D76" s="55"/>
      <c r="E76" s="55"/>
      <c r="F76" s="55"/>
      <c r="G76" s="55"/>
      <c r="H76" s="55"/>
      <c r="I76" s="55"/>
      <c r="J76" s="55"/>
      <c r="M76" s="157" t="s">
        <v>3</v>
      </c>
      <c r="N76" s="164">
        <f>SUM(N69:N74)-N75</f>
        <v>0</v>
      </c>
      <c r="O76" s="80" t="s">
        <v>3</v>
      </c>
      <c r="P76" s="167">
        <f>IF(SUM(L69:L73)=0,0,N76/SUM(L69:L73)*12)</f>
        <v>0</v>
      </c>
      <c r="R76" s="334"/>
      <c r="S76" s="334"/>
      <c r="T76" s="334"/>
    </row>
    <row r="77" spans="3:20" ht="12.75">
      <c r="C77" s="55"/>
      <c r="E77" s="55"/>
      <c r="F77" s="55"/>
      <c r="G77" s="55"/>
      <c r="H77" s="55"/>
      <c r="I77" s="55"/>
      <c r="J77" s="55"/>
      <c r="M77" s="7"/>
      <c r="O77" s="7"/>
      <c r="R77" s="334"/>
      <c r="S77" s="334"/>
      <c r="T77" s="334"/>
    </row>
    <row r="78" spans="1:20" ht="12.75">
      <c r="A78" s="7" t="s">
        <v>96</v>
      </c>
      <c r="O78" s="7"/>
      <c r="R78" s="334"/>
      <c r="S78" s="334"/>
      <c r="T78" s="334"/>
    </row>
    <row r="79" spans="15:20" ht="12.75">
      <c r="O79" s="7"/>
      <c r="R79" s="334"/>
      <c r="S79" s="334"/>
      <c r="T79" s="334"/>
    </row>
    <row r="80" spans="1:20" ht="12.75">
      <c r="A80" s="146">
        <v>2.5</v>
      </c>
      <c r="B80" s="60" t="s">
        <v>97</v>
      </c>
      <c r="O80" s="7"/>
      <c r="R80" s="334"/>
      <c r="S80" s="334"/>
      <c r="T80" s="334"/>
    </row>
    <row r="81" spans="3:20" ht="12.75">
      <c r="C81" s="50" t="s">
        <v>197</v>
      </c>
      <c r="D81" s="50"/>
      <c r="E81" s="50"/>
      <c r="F81" s="85"/>
      <c r="G81" s="50"/>
      <c r="H81" s="50"/>
      <c r="I81" s="50"/>
      <c r="J81" s="50"/>
      <c r="K81" s="50"/>
      <c r="L81" s="50"/>
      <c r="M81" s="168"/>
      <c r="N81" s="52">
        <f>P66</f>
        <v>0</v>
      </c>
      <c r="O81" s="80"/>
      <c r="P81" s="169">
        <f>N81*R81</f>
        <v>0</v>
      </c>
      <c r="R81" s="345">
        <v>0.15</v>
      </c>
      <c r="S81" s="334" t="s">
        <v>107</v>
      </c>
      <c r="T81" s="334"/>
    </row>
    <row r="82" spans="3:20" ht="12.75">
      <c r="C82" s="50" t="s">
        <v>159</v>
      </c>
      <c r="D82" s="50"/>
      <c r="E82" s="50"/>
      <c r="F82" s="50"/>
      <c r="G82" s="50"/>
      <c r="H82" s="50"/>
      <c r="I82" s="50"/>
      <c r="J82" s="50"/>
      <c r="K82" s="50"/>
      <c r="L82" s="50"/>
      <c r="M82" s="170"/>
      <c r="N82" s="83">
        <f>P76</f>
        <v>0</v>
      </c>
      <c r="O82" s="171" t="s">
        <v>3</v>
      </c>
      <c r="P82" s="167">
        <f>N82*P81</f>
        <v>0</v>
      </c>
      <c r="R82" s="334"/>
      <c r="S82" s="334"/>
      <c r="T82" s="334"/>
    </row>
    <row r="83" spans="2:20" ht="12.75">
      <c r="B83" s="7" t="s">
        <v>108</v>
      </c>
      <c r="O83" s="101"/>
      <c r="P83" s="158"/>
      <c r="R83" s="334"/>
      <c r="S83" s="334"/>
      <c r="T83" s="334"/>
    </row>
    <row r="84" spans="3:20" ht="12.75">
      <c r="C84" s="7" t="s">
        <v>98</v>
      </c>
      <c r="L84" s="49"/>
      <c r="M84" s="173"/>
      <c r="N84" s="111"/>
      <c r="O84" s="172"/>
      <c r="P84" s="163"/>
      <c r="R84" s="334"/>
      <c r="S84" s="334"/>
      <c r="T84" s="334"/>
    </row>
    <row r="85" spans="3:20" ht="12.75">
      <c r="C85" s="50" t="s">
        <v>259</v>
      </c>
      <c r="D85" s="50"/>
      <c r="E85" s="50"/>
      <c r="F85" s="50"/>
      <c r="G85" s="50"/>
      <c r="H85" s="50"/>
      <c r="I85" s="50"/>
      <c r="J85" s="50"/>
      <c r="K85" s="55"/>
      <c r="L85" s="63"/>
      <c r="M85" s="174"/>
      <c r="N85" s="161"/>
      <c r="O85" s="172"/>
      <c r="P85" s="163"/>
      <c r="R85" s="334"/>
      <c r="S85" s="334"/>
      <c r="T85" s="334"/>
    </row>
    <row r="86" spans="3:20" ht="12.75">
      <c r="C86" s="50" t="s">
        <v>260</v>
      </c>
      <c r="D86" s="50"/>
      <c r="E86" s="50"/>
      <c r="F86" s="50"/>
      <c r="G86" s="50"/>
      <c r="H86" s="50"/>
      <c r="I86" s="50"/>
      <c r="J86" s="50"/>
      <c r="K86" s="80"/>
      <c r="L86" s="81"/>
      <c r="M86" s="175"/>
      <c r="N86" s="163"/>
      <c r="O86" s="172"/>
      <c r="P86" s="163"/>
      <c r="R86" s="334"/>
      <c r="S86" s="334"/>
      <c r="T86" s="334"/>
    </row>
    <row r="87" spans="4:20" ht="12.75">
      <c r="D87" s="50" t="s">
        <v>172</v>
      </c>
      <c r="E87" s="50"/>
      <c r="F87" s="50"/>
      <c r="G87" s="50"/>
      <c r="H87" s="50"/>
      <c r="I87" s="50"/>
      <c r="J87" s="50"/>
      <c r="K87" s="50"/>
      <c r="L87" s="83"/>
      <c r="M87" s="174"/>
      <c r="N87" s="161"/>
      <c r="O87" s="172"/>
      <c r="P87" s="163"/>
      <c r="R87" s="334"/>
      <c r="S87" s="334"/>
      <c r="T87" s="334"/>
    </row>
    <row r="88" spans="2:20" ht="12.75">
      <c r="B88" s="7" t="s">
        <v>99</v>
      </c>
      <c r="L88" s="49"/>
      <c r="M88" s="175"/>
      <c r="N88" s="163"/>
      <c r="O88" s="172"/>
      <c r="P88" s="163"/>
      <c r="R88" s="334"/>
      <c r="S88" s="334"/>
      <c r="T88" s="334"/>
    </row>
    <row r="89" spans="2:20" ht="12.75">
      <c r="B89" s="7" t="s">
        <v>173</v>
      </c>
      <c r="L89" s="49"/>
      <c r="M89" s="175"/>
      <c r="N89" s="163"/>
      <c r="O89" s="172"/>
      <c r="P89" s="163"/>
      <c r="R89" s="334"/>
      <c r="S89" s="334"/>
      <c r="T89" s="334"/>
    </row>
    <row r="90" spans="2:20" ht="12.75">
      <c r="B90" s="50" t="s">
        <v>261</v>
      </c>
      <c r="C90" s="50"/>
      <c r="D90" s="50"/>
      <c r="E90" s="50"/>
      <c r="F90" s="50"/>
      <c r="G90" s="50"/>
      <c r="H90" s="50"/>
      <c r="I90" s="50"/>
      <c r="J90" s="50"/>
      <c r="K90" s="50"/>
      <c r="L90" s="83"/>
      <c r="M90" s="174"/>
      <c r="N90" s="161"/>
      <c r="O90" s="172"/>
      <c r="P90" s="163"/>
      <c r="R90" s="334"/>
      <c r="S90" s="334"/>
      <c r="T90" s="334"/>
    </row>
    <row r="91" spans="2:20" ht="12.75">
      <c r="B91" s="7" t="s">
        <v>100</v>
      </c>
      <c r="L91" s="49"/>
      <c r="M91" s="175"/>
      <c r="N91" s="163"/>
      <c r="O91" s="172"/>
      <c r="P91" s="163"/>
      <c r="R91" s="334"/>
      <c r="S91" s="334"/>
      <c r="T91" s="334"/>
    </row>
    <row r="92" spans="2:20" ht="12.75">
      <c r="B92" s="50" t="s">
        <v>262</v>
      </c>
      <c r="C92" s="50"/>
      <c r="D92" s="50"/>
      <c r="E92" s="50"/>
      <c r="F92" s="50"/>
      <c r="G92" s="50"/>
      <c r="H92" s="50"/>
      <c r="I92" s="50"/>
      <c r="J92" s="50"/>
      <c r="K92" s="50"/>
      <c r="L92" s="83"/>
      <c r="M92" s="174"/>
      <c r="N92" s="161"/>
      <c r="O92" s="172" t="s">
        <v>2</v>
      </c>
      <c r="P92" s="163">
        <f>SUM(N84:N92)</f>
        <v>0</v>
      </c>
      <c r="R92" s="334"/>
      <c r="S92" s="334"/>
      <c r="T92" s="334"/>
    </row>
    <row r="93" spans="1:20" ht="12.75">
      <c r="A93" s="146">
        <v>2.6</v>
      </c>
      <c r="B93" s="151" t="s">
        <v>101</v>
      </c>
      <c r="C93" s="55"/>
      <c r="D93" s="55"/>
      <c r="E93" s="55"/>
      <c r="F93" s="55"/>
      <c r="G93" s="55"/>
      <c r="H93" s="55"/>
      <c r="I93" s="55"/>
      <c r="J93" s="55"/>
      <c r="K93" s="55"/>
      <c r="L93" s="63"/>
      <c r="M93" s="58"/>
      <c r="N93" s="163"/>
      <c r="O93" s="171" t="s">
        <v>3</v>
      </c>
      <c r="P93" s="167">
        <f>IF(P82-P92&lt;0,0,P82-P92)</f>
        <v>0</v>
      </c>
      <c r="R93" s="334"/>
      <c r="S93" s="334"/>
      <c r="T93" s="334"/>
    </row>
    <row r="94" spans="12:20" ht="12.75">
      <c r="L94" s="49"/>
      <c r="M94" s="86"/>
      <c r="N94" s="49"/>
      <c r="O94" s="49"/>
      <c r="P94" s="49"/>
      <c r="R94" s="334"/>
      <c r="S94" s="334"/>
      <c r="T94" s="334"/>
    </row>
    <row r="95" spans="12:20" ht="12.75">
      <c r="L95" s="49"/>
      <c r="M95" s="86"/>
      <c r="N95" s="49"/>
      <c r="O95" s="49"/>
      <c r="P95" s="49"/>
      <c r="R95" s="334"/>
      <c r="S95" s="334"/>
      <c r="T95" s="334"/>
    </row>
    <row r="96" spans="12:20" ht="12.75">
      <c r="L96" s="49"/>
      <c r="M96" s="86"/>
      <c r="N96" s="49"/>
      <c r="O96" s="49"/>
      <c r="P96" s="49"/>
      <c r="R96" s="334"/>
      <c r="S96" s="334"/>
      <c r="T96" s="334"/>
    </row>
    <row r="97" spans="15:20" ht="12.75">
      <c r="O97" s="7"/>
      <c r="R97" s="334"/>
      <c r="S97" s="334"/>
      <c r="T97" s="334"/>
    </row>
    <row r="98" spans="1:20" ht="17.25">
      <c r="A98" s="176" t="s">
        <v>47</v>
      </c>
      <c r="B98" s="177" t="s">
        <v>361</v>
      </c>
      <c r="C98" s="126"/>
      <c r="D98" s="126"/>
      <c r="E98" s="126"/>
      <c r="F98" s="126"/>
      <c r="G98" s="126"/>
      <c r="H98" s="126"/>
      <c r="I98" s="126"/>
      <c r="J98" s="126"/>
      <c r="K98" s="126"/>
      <c r="L98" s="126"/>
      <c r="M98" s="130"/>
      <c r="N98" s="126"/>
      <c r="O98" s="126"/>
      <c r="P98" s="126"/>
      <c r="Q98" s="126"/>
      <c r="R98" s="334"/>
      <c r="S98" s="334"/>
      <c r="T98" s="334"/>
    </row>
    <row r="99" spans="1:20" ht="15">
      <c r="A99" s="176"/>
      <c r="B99" s="177"/>
      <c r="C99" s="126"/>
      <c r="D99" s="126"/>
      <c r="E99" s="126"/>
      <c r="F99" s="126"/>
      <c r="G99" s="126"/>
      <c r="H99" s="126"/>
      <c r="I99" s="126"/>
      <c r="J99" s="126"/>
      <c r="K99" s="126"/>
      <c r="L99" s="126"/>
      <c r="M99" s="130"/>
      <c r="N99" s="126"/>
      <c r="O99" s="126"/>
      <c r="P99" s="126"/>
      <c r="Q99" s="126"/>
      <c r="R99" s="341" t="str">
        <f>R28</f>
        <v>Nein</v>
      </c>
      <c r="S99" s="334" t="s">
        <v>181</v>
      </c>
      <c r="T99" s="334"/>
    </row>
    <row r="100" spans="1:20" ht="15">
      <c r="A100" s="177" t="s">
        <v>314</v>
      </c>
      <c r="B100" s="177" t="s">
        <v>138</v>
      </c>
      <c r="C100" s="126"/>
      <c r="D100" s="126"/>
      <c r="E100" s="126"/>
      <c r="F100" s="126"/>
      <c r="G100" s="126"/>
      <c r="H100" s="126"/>
      <c r="I100" s="126"/>
      <c r="J100" s="126"/>
      <c r="K100" s="126"/>
      <c r="L100" s="126"/>
      <c r="M100" s="130"/>
      <c r="N100" s="126"/>
      <c r="O100" s="126"/>
      <c r="P100" s="126"/>
      <c r="Q100" s="126"/>
      <c r="R100" s="341" t="str">
        <f>R29</f>
        <v>Nein</v>
      </c>
      <c r="S100" s="427" t="s">
        <v>411</v>
      </c>
      <c r="T100" s="334"/>
    </row>
    <row r="101" spans="1:20" ht="12.75" customHeight="1">
      <c r="A101" s="126"/>
      <c r="B101" s="180"/>
      <c r="C101" s="181" t="s">
        <v>73</v>
      </c>
      <c r="D101" s="181"/>
      <c r="E101" s="181"/>
      <c r="F101" s="181"/>
      <c r="G101" s="181"/>
      <c r="H101" s="181"/>
      <c r="I101" s="181"/>
      <c r="J101" s="436" t="s">
        <v>200</v>
      </c>
      <c r="K101" s="437"/>
      <c r="L101" s="438"/>
      <c r="M101" s="436" t="s">
        <v>139</v>
      </c>
      <c r="N101" s="437"/>
      <c r="O101" s="437"/>
      <c r="P101" s="438"/>
      <c r="Q101" s="126"/>
      <c r="R101" s="334"/>
      <c r="S101" s="334"/>
      <c r="T101" s="334"/>
    </row>
    <row r="102" spans="1:20" ht="12.75">
      <c r="A102" s="126"/>
      <c r="B102" s="431" t="s">
        <v>408</v>
      </c>
      <c r="C102" s="442"/>
      <c r="D102" s="443"/>
      <c r="E102" s="443"/>
      <c r="F102" s="443"/>
      <c r="G102" s="443"/>
      <c r="H102" s="192"/>
      <c r="I102" s="192"/>
      <c r="J102" s="192"/>
      <c r="K102" s="449"/>
      <c r="L102" s="449"/>
      <c r="M102" s="244" t="str">
        <f>IF(R100="Ja","Buchwertsübergabe","")</f>
        <v/>
      </c>
      <c r="N102" s="52"/>
      <c r="O102" s="52"/>
      <c r="P102" s="182"/>
      <c r="Q102" s="126"/>
      <c r="R102" s="341" t="str">
        <f>IF(T102=FALSE,"Nein","Ja")</f>
        <v>Nein</v>
      </c>
      <c r="S102" s="334" t="s">
        <v>247</v>
      </c>
      <c r="T102" s="342" t="b">
        <v>0</v>
      </c>
    </row>
    <row r="103" spans="1:20" ht="12.75">
      <c r="A103" s="126"/>
      <c r="B103" s="168" t="s">
        <v>75</v>
      </c>
      <c r="C103" s="442"/>
      <c r="D103" s="443"/>
      <c r="E103" s="443"/>
      <c r="F103" s="443"/>
      <c r="G103" s="443"/>
      <c r="H103" s="192"/>
      <c r="I103" s="192"/>
      <c r="J103" s="192"/>
      <c r="K103" s="449"/>
      <c r="L103" s="449"/>
      <c r="M103" s="193"/>
      <c r="N103" s="52"/>
      <c r="O103" s="52"/>
      <c r="P103" s="182"/>
      <c r="Q103" s="126"/>
      <c r="R103" s="341" t="str">
        <f>IF(T103=FALSE,"Nein","Ja")</f>
        <v>Nein</v>
      </c>
      <c r="S103" s="334" t="s">
        <v>247</v>
      </c>
      <c r="T103" s="342" t="b">
        <v>0</v>
      </c>
    </row>
    <row r="104" spans="1:20" ht="12.75">
      <c r="A104" s="126"/>
      <c r="M104" s="7"/>
      <c r="O104" s="7"/>
      <c r="Q104" s="126"/>
      <c r="R104" s="334"/>
      <c r="S104" s="334"/>
      <c r="T104" s="334"/>
    </row>
    <row r="105" spans="1:20" ht="12.75">
      <c r="A105" s="178" t="s">
        <v>131</v>
      </c>
      <c r="B105" s="179" t="s">
        <v>198</v>
      </c>
      <c r="M105" s="439" t="s">
        <v>74</v>
      </c>
      <c r="N105" s="440"/>
      <c r="O105" s="457" t="s">
        <v>75</v>
      </c>
      <c r="P105" s="440"/>
      <c r="Q105" s="126"/>
      <c r="R105" s="334"/>
      <c r="S105" s="334"/>
      <c r="T105" s="334"/>
    </row>
    <row r="106" spans="1:20" ht="12.75">
      <c r="A106" s="126"/>
      <c r="B106" s="54" t="s">
        <v>81</v>
      </c>
      <c r="C106" s="50"/>
      <c r="D106" s="50"/>
      <c r="E106" s="50"/>
      <c r="F106" s="50"/>
      <c r="G106" s="50"/>
      <c r="H106" s="50"/>
      <c r="I106" s="50"/>
      <c r="J106" s="50"/>
      <c r="K106" s="50"/>
      <c r="L106" s="149"/>
      <c r="M106" s="80"/>
      <c r="N106" s="162"/>
      <c r="O106" s="52"/>
      <c r="P106" s="162"/>
      <c r="Q106" s="126"/>
      <c r="R106" s="334"/>
      <c r="S106" s="334"/>
      <c r="T106" s="334"/>
    </row>
    <row r="107" spans="1:20" ht="12.75">
      <c r="A107" s="126"/>
      <c r="B107" s="79" t="s">
        <v>78</v>
      </c>
      <c r="C107" s="52"/>
      <c r="D107" s="52"/>
      <c r="E107" s="52"/>
      <c r="F107" s="52"/>
      <c r="G107" s="52"/>
      <c r="H107" s="52"/>
      <c r="I107" s="52"/>
      <c r="J107" s="52"/>
      <c r="K107" s="52"/>
      <c r="L107" s="52"/>
      <c r="M107" s="80" t="s">
        <v>1</v>
      </c>
      <c r="N107" s="162"/>
      <c r="O107" s="148" t="s">
        <v>1</v>
      </c>
      <c r="P107" s="162"/>
      <c r="Q107" s="126"/>
      <c r="R107" s="334"/>
      <c r="S107" s="334"/>
      <c r="T107" s="334"/>
    </row>
    <row r="108" spans="1:20" ht="12.75">
      <c r="A108" s="126"/>
      <c r="B108" s="79" t="s">
        <v>76</v>
      </c>
      <c r="C108" s="52"/>
      <c r="D108" s="52"/>
      <c r="E108" s="52"/>
      <c r="F108" s="52"/>
      <c r="G108" s="52"/>
      <c r="H108" s="52"/>
      <c r="I108" s="52"/>
      <c r="J108" s="52"/>
      <c r="K108" s="52"/>
      <c r="L108" s="52"/>
      <c r="M108" s="80" t="s">
        <v>3</v>
      </c>
      <c r="N108" s="167">
        <f>IF(N106+N107=0,N112+N109,N106+N107)</f>
        <v>0</v>
      </c>
      <c r="O108" s="52" t="s">
        <v>3</v>
      </c>
      <c r="P108" s="167">
        <f>IF(P106+P107=0,P112+P109,P106+P107)</f>
        <v>0</v>
      </c>
      <c r="Q108" s="126"/>
      <c r="R108" s="334"/>
      <c r="S108" s="334"/>
      <c r="T108" s="334"/>
    </row>
    <row r="109" spans="1:20" ht="12.75">
      <c r="A109" s="127"/>
      <c r="B109" s="54" t="s">
        <v>199</v>
      </c>
      <c r="C109" s="50"/>
      <c r="D109" s="50"/>
      <c r="E109" s="50"/>
      <c r="F109" s="50"/>
      <c r="G109" s="50"/>
      <c r="H109" s="50"/>
      <c r="I109" s="50"/>
      <c r="J109" s="50"/>
      <c r="K109" s="50"/>
      <c r="L109" s="50"/>
      <c r="M109" s="80" t="s">
        <v>2</v>
      </c>
      <c r="N109" s="162"/>
      <c r="O109" s="52" t="s">
        <v>2</v>
      </c>
      <c r="P109" s="162"/>
      <c r="Q109" s="126"/>
      <c r="R109" s="334"/>
      <c r="S109" s="334"/>
      <c r="T109" s="334"/>
    </row>
    <row r="110" spans="1:20" ht="12.75">
      <c r="A110" s="178" t="s">
        <v>136</v>
      </c>
      <c r="B110" s="185" t="s">
        <v>123</v>
      </c>
      <c r="C110" s="110"/>
      <c r="D110" s="110"/>
      <c r="E110" s="110"/>
      <c r="F110" s="110"/>
      <c r="G110" s="110"/>
      <c r="H110" s="110"/>
      <c r="I110" s="110"/>
      <c r="J110" s="110"/>
      <c r="K110" s="110"/>
      <c r="L110" s="154"/>
      <c r="M110" s="80" t="s">
        <v>3</v>
      </c>
      <c r="N110" s="167">
        <f>N108-N109</f>
        <v>0</v>
      </c>
      <c r="O110" s="52" t="s">
        <v>3</v>
      </c>
      <c r="P110" s="167">
        <f>P108-P109</f>
        <v>0</v>
      </c>
      <c r="Q110" s="126"/>
      <c r="R110" s="334"/>
      <c r="S110" s="334"/>
      <c r="T110" s="334"/>
    </row>
    <row r="111" spans="1:20" ht="12.75">
      <c r="A111" s="126"/>
      <c r="B111" s="77" t="s">
        <v>201</v>
      </c>
      <c r="M111" s="7"/>
      <c r="O111" s="7"/>
      <c r="Q111" s="126"/>
      <c r="R111" s="334"/>
      <c r="S111" s="334"/>
      <c r="T111" s="334"/>
    </row>
    <row r="112" spans="1:20" ht="12.75">
      <c r="A112" s="125" t="s">
        <v>132</v>
      </c>
      <c r="B112" s="151" t="s">
        <v>210</v>
      </c>
      <c r="C112" s="55"/>
      <c r="D112" s="55"/>
      <c r="E112" s="55"/>
      <c r="F112" s="55"/>
      <c r="G112" s="55"/>
      <c r="H112" s="55"/>
      <c r="I112" s="55"/>
      <c r="J112" s="55"/>
      <c r="K112" s="55"/>
      <c r="L112" s="158"/>
      <c r="M112" s="80"/>
      <c r="N112" s="162"/>
      <c r="O112" s="80"/>
      <c r="P112" s="162"/>
      <c r="Q112" s="126"/>
      <c r="R112" s="405" t="str">
        <f>IF(N108-N109&lt;0,"Überprüfen eingegebene Daten A",IF(N112=N110,"",IF(N112="","","Fehleingabe wiedereingebrachte Abschreibungen A")))</f>
        <v/>
      </c>
      <c r="S112" s="406"/>
      <c r="T112" s="334"/>
    </row>
    <row r="113" spans="1:20" ht="12.75">
      <c r="A113" s="126"/>
      <c r="B113" s="126"/>
      <c r="C113" s="126"/>
      <c r="D113" s="126"/>
      <c r="E113" s="126"/>
      <c r="F113" s="126"/>
      <c r="G113" s="126"/>
      <c r="H113" s="126"/>
      <c r="I113" s="126"/>
      <c r="J113" s="126"/>
      <c r="K113" s="126"/>
      <c r="L113" s="126"/>
      <c r="M113" s="130"/>
      <c r="N113" s="126"/>
      <c r="O113" s="130"/>
      <c r="P113" s="126"/>
      <c r="Q113" s="126"/>
      <c r="R113" s="405" t="str">
        <f>IF(P108-P109&lt;0,"Überprüfen eingegebene Daten B",IF(P112=P110,"",IF(P112="","","Fehleingabe wiedereingebrachte Abschreibungen B")))</f>
        <v/>
      </c>
      <c r="S113" s="406"/>
      <c r="T113" s="334"/>
    </row>
    <row r="114" spans="1:20" ht="15">
      <c r="A114" s="183" t="s">
        <v>133</v>
      </c>
      <c r="B114" s="183" t="s">
        <v>315</v>
      </c>
      <c r="C114" s="126"/>
      <c r="D114" s="126"/>
      <c r="E114" s="126"/>
      <c r="F114" s="126"/>
      <c r="G114" s="126"/>
      <c r="H114" s="126"/>
      <c r="I114" s="126"/>
      <c r="J114" s="126"/>
      <c r="K114" s="126"/>
      <c r="L114" s="126"/>
      <c r="M114" s="130"/>
      <c r="N114" s="126"/>
      <c r="O114" s="130"/>
      <c r="P114" s="126"/>
      <c r="Q114" s="126"/>
      <c r="R114" s="334"/>
      <c r="S114" s="334"/>
      <c r="T114" s="334"/>
    </row>
    <row r="115" spans="1:20" ht="12.75" customHeight="1">
      <c r="A115" s="126"/>
      <c r="B115" s="180"/>
      <c r="C115" s="181" t="s">
        <v>73</v>
      </c>
      <c r="D115" s="181"/>
      <c r="E115" s="181"/>
      <c r="F115" s="181"/>
      <c r="G115" s="181"/>
      <c r="H115" s="181"/>
      <c r="I115" s="181"/>
      <c r="J115" s="436" t="s">
        <v>209</v>
      </c>
      <c r="K115" s="437"/>
      <c r="L115" s="438"/>
      <c r="M115" s="436" t="s">
        <v>76</v>
      </c>
      <c r="N115" s="437"/>
      <c r="O115" s="437"/>
      <c r="P115" s="438"/>
      <c r="Q115" s="126"/>
      <c r="R115" s="334"/>
      <c r="S115" s="334"/>
      <c r="T115" s="334"/>
    </row>
    <row r="116" spans="1:20" ht="12.75">
      <c r="A116" s="126"/>
      <c r="B116" s="432" t="s">
        <v>409</v>
      </c>
      <c r="C116" s="442"/>
      <c r="D116" s="443"/>
      <c r="E116" s="443"/>
      <c r="F116" s="443"/>
      <c r="G116" s="443"/>
      <c r="H116" s="443"/>
      <c r="I116" s="456"/>
      <c r="J116" s="184"/>
      <c r="K116" s="449"/>
      <c r="L116" s="449"/>
      <c r="M116" s="193"/>
      <c r="N116" s="79"/>
      <c r="O116" s="52"/>
      <c r="P116" s="182"/>
      <c r="Q116" s="126"/>
      <c r="R116" s="334"/>
      <c r="S116" s="334"/>
      <c r="T116" s="334"/>
    </row>
    <row r="117" spans="1:20" ht="12.75">
      <c r="A117" s="126"/>
      <c r="B117" s="187" t="s">
        <v>75</v>
      </c>
      <c r="C117" s="442"/>
      <c r="D117" s="443"/>
      <c r="E117" s="443"/>
      <c r="F117" s="443"/>
      <c r="G117" s="443"/>
      <c r="H117" s="443"/>
      <c r="I117" s="456"/>
      <c r="J117" s="184"/>
      <c r="K117" s="449"/>
      <c r="L117" s="449"/>
      <c r="M117" s="193"/>
      <c r="N117" s="79"/>
      <c r="O117" s="52"/>
      <c r="P117" s="182"/>
      <c r="Q117" s="126"/>
      <c r="R117" s="334"/>
      <c r="S117" s="334"/>
      <c r="T117" s="334"/>
    </row>
    <row r="118" spans="1:20" ht="12.75">
      <c r="A118" s="126"/>
      <c r="M118" s="7"/>
      <c r="O118" s="7"/>
      <c r="Q118" s="126"/>
      <c r="R118" s="334"/>
      <c r="S118" s="334"/>
      <c r="T118" s="334"/>
    </row>
    <row r="119" spans="1:20" ht="12.75">
      <c r="A119" s="178" t="s">
        <v>134</v>
      </c>
      <c r="B119" s="179" t="s">
        <v>122</v>
      </c>
      <c r="M119" s="439" t="s">
        <v>74</v>
      </c>
      <c r="N119" s="440"/>
      <c r="O119" s="439" t="s">
        <v>75</v>
      </c>
      <c r="P119" s="440"/>
      <c r="Q119" s="126"/>
      <c r="R119" s="334"/>
      <c r="S119" s="334"/>
      <c r="T119" s="334"/>
    </row>
    <row r="120" spans="1:20" ht="12.75">
      <c r="A120" s="126"/>
      <c r="B120" s="54" t="s">
        <v>81</v>
      </c>
      <c r="C120" s="50"/>
      <c r="D120" s="50"/>
      <c r="E120" s="50"/>
      <c r="F120" s="50"/>
      <c r="G120" s="50"/>
      <c r="H120" s="50"/>
      <c r="I120" s="50"/>
      <c r="J120" s="50"/>
      <c r="K120" s="50"/>
      <c r="L120" s="149"/>
      <c r="M120" s="80"/>
      <c r="N120" s="165">
        <f>P116</f>
        <v>0</v>
      </c>
      <c r="O120" s="80"/>
      <c r="P120" s="165">
        <f>P117</f>
        <v>0</v>
      </c>
      <c r="Q120" s="126"/>
      <c r="R120" s="334"/>
      <c r="S120" s="334"/>
      <c r="T120" s="334"/>
    </row>
    <row r="121" spans="1:20" ht="12.75">
      <c r="A121" s="126"/>
      <c r="B121" s="79" t="s">
        <v>78</v>
      </c>
      <c r="C121" s="52"/>
      <c r="D121" s="52"/>
      <c r="E121" s="52"/>
      <c r="F121" s="52"/>
      <c r="G121" s="52"/>
      <c r="H121" s="52"/>
      <c r="I121" s="52"/>
      <c r="J121" s="52"/>
      <c r="K121" s="52"/>
      <c r="L121" s="52"/>
      <c r="M121" s="80" t="s">
        <v>1</v>
      </c>
      <c r="N121" s="162"/>
      <c r="O121" s="168" t="s">
        <v>1</v>
      </c>
      <c r="P121" s="162"/>
      <c r="Q121" s="126"/>
      <c r="R121" s="334"/>
      <c r="S121" s="334"/>
      <c r="T121" s="334"/>
    </row>
    <row r="122" spans="1:20" ht="12.75">
      <c r="A122" s="126"/>
      <c r="B122" s="79" t="s">
        <v>76</v>
      </c>
      <c r="C122" s="52"/>
      <c r="D122" s="52"/>
      <c r="E122" s="52"/>
      <c r="F122" s="52"/>
      <c r="G122" s="52"/>
      <c r="H122" s="52"/>
      <c r="I122" s="52"/>
      <c r="J122" s="52"/>
      <c r="K122" s="52"/>
      <c r="L122" s="52"/>
      <c r="M122" s="80" t="s">
        <v>3</v>
      </c>
      <c r="N122" s="167">
        <f>IF(N120+N121=0,N126+N123,N120+N121)</f>
        <v>0</v>
      </c>
      <c r="O122" s="80" t="s">
        <v>3</v>
      </c>
      <c r="P122" s="167">
        <f>IF(P120+P121=0,P126+P123,P120+P121)</f>
        <v>0</v>
      </c>
      <c r="Q122" s="126"/>
      <c r="R122" s="334"/>
      <c r="S122" s="334"/>
      <c r="T122" s="334"/>
    </row>
    <row r="123" spans="1:20" ht="12.75">
      <c r="A123" s="127"/>
      <c r="B123" s="54" t="s">
        <v>199</v>
      </c>
      <c r="C123" s="50"/>
      <c r="D123" s="50"/>
      <c r="E123" s="50"/>
      <c r="F123" s="50"/>
      <c r="G123" s="50"/>
      <c r="H123" s="50"/>
      <c r="I123" s="50"/>
      <c r="J123" s="50"/>
      <c r="K123" s="50"/>
      <c r="L123" s="50"/>
      <c r="M123" s="80" t="s">
        <v>2</v>
      </c>
      <c r="N123" s="162"/>
      <c r="O123" s="80" t="s">
        <v>2</v>
      </c>
      <c r="P123" s="162"/>
      <c r="Q123" s="126"/>
      <c r="R123" s="334"/>
      <c r="S123" s="334"/>
      <c r="T123" s="334"/>
    </row>
    <row r="124" spans="1:20" ht="12.75">
      <c r="A124" s="178" t="s">
        <v>137</v>
      </c>
      <c r="B124" s="185" t="s">
        <v>123</v>
      </c>
      <c r="C124" s="110"/>
      <c r="D124" s="110"/>
      <c r="E124" s="110"/>
      <c r="F124" s="110"/>
      <c r="G124" s="110"/>
      <c r="H124" s="110"/>
      <c r="I124" s="110"/>
      <c r="J124" s="110"/>
      <c r="K124" s="110"/>
      <c r="L124" s="110"/>
      <c r="M124" s="80" t="s">
        <v>3</v>
      </c>
      <c r="N124" s="167">
        <f>N122-N123</f>
        <v>0</v>
      </c>
      <c r="O124" s="80" t="s">
        <v>3</v>
      </c>
      <c r="P124" s="167">
        <f>P122-P123</f>
        <v>0</v>
      </c>
      <c r="Q124" s="126"/>
      <c r="R124" s="341" t="str">
        <f>R38</f>
        <v>Nein</v>
      </c>
      <c r="S124" s="427" t="s">
        <v>410</v>
      </c>
      <c r="T124" s="334"/>
    </row>
    <row r="125" spans="1:20" ht="12.75">
      <c r="A125" s="126"/>
      <c r="B125" s="77" t="s">
        <v>201</v>
      </c>
      <c r="C125" s="55"/>
      <c r="D125" s="55"/>
      <c r="E125" s="55"/>
      <c r="F125" s="55"/>
      <c r="G125" s="55"/>
      <c r="H125" s="55"/>
      <c r="M125" s="7"/>
      <c r="O125" s="7"/>
      <c r="Q125" s="126"/>
      <c r="R125" s="334"/>
      <c r="S125" s="334" t="s">
        <v>404</v>
      </c>
      <c r="T125" s="334"/>
    </row>
    <row r="126" spans="1:20" ht="12.75">
      <c r="A126" s="125" t="s">
        <v>135</v>
      </c>
      <c r="B126" s="151" t="s">
        <v>210</v>
      </c>
      <c r="C126" s="55"/>
      <c r="D126" s="55"/>
      <c r="E126" s="55"/>
      <c r="F126" s="55"/>
      <c r="G126" s="55"/>
      <c r="H126" s="55"/>
      <c r="I126" s="55"/>
      <c r="J126" s="55"/>
      <c r="M126" s="80"/>
      <c r="N126" s="162"/>
      <c r="O126" s="80"/>
      <c r="P126" s="162"/>
      <c r="Q126" s="126"/>
      <c r="R126" s="405" t="str">
        <f>IF(N122-N123&lt;0,"Überprüfen eingegebene Daten A",IF(N126=N124,"",IF(N126="","","Fehleingabe wiedereingebrachte Abschreibungen A")))</f>
        <v/>
      </c>
      <c r="S126" s="406"/>
      <c r="T126" s="334"/>
    </row>
    <row r="127" spans="1:20" ht="12.75">
      <c r="A127" s="126"/>
      <c r="B127" s="126"/>
      <c r="C127" s="126"/>
      <c r="D127" s="126"/>
      <c r="E127" s="126"/>
      <c r="F127" s="126"/>
      <c r="G127" s="126"/>
      <c r="H127" s="126"/>
      <c r="I127" s="126"/>
      <c r="J127" s="126"/>
      <c r="K127" s="126"/>
      <c r="L127" s="126"/>
      <c r="M127" s="130"/>
      <c r="N127" s="126"/>
      <c r="O127" s="126"/>
      <c r="P127" s="126"/>
      <c r="Q127" s="126"/>
      <c r="R127" s="405" t="str">
        <f>IF(P122-P123&lt;0,"Überprüfen eingegebene Daten B",IF(P126=P124,"",IF(P126="","","Fehleingabe wiedereingebrachte Abschreibungen B")))</f>
        <v/>
      </c>
      <c r="S127" s="406"/>
      <c r="T127" s="334"/>
    </row>
    <row r="128" spans="15:20" ht="12.75">
      <c r="O128" s="7"/>
      <c r="R128" s="334"/>
      <c r="S128" s="334"/>
      <c r="T128" s="334"/>
    </row>
    <row r="129" spans="15:20" ht="12.75">
      <c r="O129" s="7"/>
      <c r="R129" s="334"/>
      <c r="S129" s="334"/>
      <c r="T129" s="334"/>
    </row>
    <row r="130" spans="15:20" ht="12.75">
      <c r="O130" s="7"/>
      <c r="R130" s="334"/>
      <c r="S130" s="334"/>
      <c r="T130" s="334"/>
    </row>
    <row r="131" spans="1:20" ht="17.25">
      <c r="A131" s="188" t="s">
        <v>48</v>
      </c>
      <c r="B131" s="189" t="s">
        <v>362</v>
      </c>
      <c r="C131" s="131"/>
      <c r="D131" s="131"/>
      <c r="E131" s="131"/>
      <c r="F131" s="131"/>
      <c r="G131" s="131"/>
      <c r="H131" s="131"/>
      <c r="I131" s="131"/>
      <c r="J131" s="131"/>
      <c r="K131" s="131"/>
      <c r="L131" s="131"/>
      <c r="M131" s="132"/>
      <c r="N131" s="131"/>
      <c r="O131" s="131"/>
      <c r="P131" s="131"/>
      <c r="Q131" s="131"/>
      <c r="R131" s="334"/>
      <c r="S131" s="334"/>
      <c r="T131" s="334"/>
    </row>
    <row r="132" spans="1:20" ht="12.75">
      <c r="A132" s="131"/>
      <c r="B132" s="131"/>
      <c r="C132" s="131"/>
      <c r="D132" s="131"/>
      <c r="E132" s="131"/>
      <c r="F132" s="131"/>
      <c r="G132" s="131"/>
      <c r="H132" s="131"/>
      <c r="I132" s="131"/>
      <c r="J132" s="131"/>
      <c r="K132" s="131"/>
      <c r="L132" s="131"/>
      <c r="M132" s="132"/>
      <c r="N132" s="131"/>
      <c r="O132" s="131"/>
      <c r="P132" s="131"/>
      <c r="Q132" s="131"/>
      <c r="R132" s="346"/>
      <c r="S132" s="334"/>
      <c r="T132" s="334"/>
    </row>
    <row r="133" spans="1:20" ht="15">
      <c r="A133" s="189" t="s">
        <v>140</v>
      </c>
      <c r="B133" s="189" t="s">
        <v>248</v>
      </c>
      <c r="C133" s="131"/>
      <c r="D133" s="131"/>
      <c r="E133" s="131"/>
      <c r="F133" s="131"/>
      <c r="G133" s="131"/>
      <c r="H133" s="131"/>
      <c r="I133" s="131"/>
      <c r="J133" s="131"/>
      <c r="K133" s="131"/>
      <c r="L133" s="131"/>
      <c r="M133" s="132"/>
      <c r="N133" s="131"/>
      <c r="O133" s="131"/>
      <c r="P133" s="131"/>
      <c r="Q133" s="131"/>
      <c r="R133" s="334"/>
      <c r="S133" s="334"/>
      <c r="T133" s="334"/>
    </row>
    <row r="134" spans="1:20" ht="24">
      <c r="A134" s="131"/>
      <c r="B134" s="180"/>
      <c r="C134" s="181" t="s">
        <v>73</v>
      </c>
      <c r="D134" s="181"/>
      <c r="E134" s="181"/>
      <c r="F134" s="181"/>
      <c r="G134" s="181"/>
      <c r="H134" s="181"/>
      <c r="I134" s="181"/>
      <c r="J134" s="181"/>
      <c r="K134" s="436" t="s">
        <v>177</v>
      </c>
      <c r="L134" s="438"/>
      <c r="M134" s="436" t="s">
        <v>211</v>
      </c>
      <c r="N134" s="438"/>
      <c r="O134" s="436" t="s">
        <v>176</v>
      </c>
      <c r="P134" s="438"/>
      <c r="Q134" s="131"/>
      <c r="R134" s="334"/>
      <c r="S134" s="347" t="s">
        <v>336</v>
      </c>
      <c r="T134" s="334"/>
    </row>
    <row r="135" spans="1:20" ht="12.75">
      <c r="A135" s="131"/>
      <c r="B135" s="187" t="s">
        <v>74</v>
      </c>
      <c r="C135" s="442"/>
      <c r="D135" s="443"/>
      <c r="E135" s="443"/>
      <c r="F135" s="443"/>
      <c r="G135" s="192"/>
      <c r="H135" s="192"/>
      <c r="I135" s="192"/>
      <c r="J135" s="192"/>
      <c r="K135" s="444"/>
      <c r="L135" s="445"/>
      <c r="M135" s="193"/>
      <c r="N135" s="162"/>
      <c r="O135" s="80"/>
      <c r="P135" s="182"/>
      <c r="Q135" s="131"/>
      <c r="R135" s="341" t="str">
        <f>IF(T135=FALSE,"Nein","Ja")</f>
        <v>Nein</v>
      </c>
      <c r="S135" s="334" t="s">
        <v>186</v>
      </c>
      <c r="T135" s="342" t="b">
        <v>0</v>
      </c>
    </row>
    <row r="136" spans="1:20" ht="12.75">
      <c r="A136" s="131"/>
      <c r="B136" s="187" t="s">
        <v>75</v>
      </c>
      <c r="C136" s="442"/>
      <c r="D136" s="443"/>
      <c r="E136" s="443"/>
      <c r="F136" s="443"/>
      <c r="G136" s="192"/>
      <c r="H136" s="192"/>
      <c r="I136" s="192"/>
      <c r="J136" s="192"/>
      <c r="K136" s="444"/>
      <c r="L136" s="445"/>
      <c r="M136" s="193"/>
      <c r="N136" s="162"/>
      <c r="O136" s="80"/>
      <c r="P136" s="182"/>
      <c r="Q136" s="131"/>
      <c r="R136" s="341" t="str">
        <f>IF(T136=FALSE,"Nein","Ja")</f>
        <v>Nein</v>
      </c>
      <c r="S136" s="334" t="s">
        <v>186</v>
      </c>
      <c r="T136" s="342" t="b">
        <v>0</v>
      </c>
    </row>
    <row r="137" spans="1:20" ht="12.75">
      <c r="A137" s="131"/>
      <c r="M137" s="7"/>
      <c r="O137" s="7"/>
      <c r="Q137" s="131"/>
      <c r="R137" s="334"/>
      <c r="S137" s="334"/>
      <c r="T137" s="334"/>
    </row>
    <row r="138" spans="1:20" ht="12.75">
      <c r="A138" s="191" t="s">
        <v>141</v>
      </c>
      <c r="B138" s="179" t="s">
        <v>122</v>
      </c>
      <c r="M138" s="439" t="s">
        <v>74</v>
      </c>
      <c r="N138" s="440"/>
      <c r="O138" s="439" t="s">
        <v>75</v>
      </c>
      <c r="P138" s="440"/>
      <c r="Q138" s="131"/>
      <c r="R138" s="334"/>
      <c r="S138" s="334"/>
      <c r="T138" s="334"/>
    </row>
    <row r="139" spans="1:20" ht="12.75">
      <c r="A139" s="131"/>
      <c r="B139" s="54" t="s">
        <v>337</v>
      </c>
      <c r="C139" s="50"/>
      <c r="D139" s="50"/>
      <c r="E139" s="50"/>
      <c r="F139" s="50"/>
      <c r="G139" s="50"/>
      <c r="H139" s="50"/>
      <c r="I139" s="50"/>
      <c r="J139" s="50"/>
      <c r="K139" s="50"/>
      <c r="L139" s="149"/>
      <c r="M139" s="80"/>
      <c r="N139" s="162"/>
      <c r="O139" s="80"/>
      <c r="P139" s="162"/>
      <c r="Q139" s="131"/>
      <c r="R139" s="349">
        <f>IF(N139="",0,IF(N139&gt;N135,0,N135-N139))</f>
        <v>0</v>
      </c>
      <c r="S139" s="334" t="s">
        <v>351</v>
      </c>
      <c r="T139" s="334"/>
    </row>
    <row r="140" spans="1:20" ht="12.75">
      <c r="A140" s="131"/>
      <c r="B140" s="79" t="s">
        <v>338</v>
      </c>
      <c r="C140" s="52"/>
      <c r="D140" s="52"/>
      <c r="E140" s="52"/>
      <c r="F140" s="52"/>
      <c r="G140" s="52"/>
      <c r="H140" s="52"/>
      <c r="I140" s="52"/>
      <c r="J140" s="52"/>
      <c r="K140" s="52"/>
      <c r="L140" s="52"/>
      <c r="M140" s="80" t="s">
        <v>1</v>
      </c>
      <c r="N140" s="162"/>
      <c r="O140" s="168" t="s">
        <v>1</v>
      </c>
      <c r="P140" s="162"/>
      <c r="Q140" s="131"/>
      <c r="R140" s="349">
        <f>IF(P139="",0,IF(P139&gt;N136,0,N136-P139))</f>
        <v>0</v>
      </c>
      <c r="S140" s="334" t="s">
        <v>352</v>
      </c>
      <c r="T140" s="334"/>
    </row>
    <row r="141" spans="1:20" ht="12.75">
      <c r="A141" s="131"/>
      <c r="B141" s="79" t="s">
        <v>76</v>
      </c>
      <c r="C141" s="52"/>
      <c r="D141" s="52"/>
      <c r="E141" s="52"/>
      <c r="F141" s="52"/>
      <c r="G141" s="52"/>
      <c r="H141" s="52"/>
      <c r="I141" s="52"/>
      <c r="J141" s="52"/>
      <c r="K141" s="52"/>
      <c r="L141" s="52"/>
      <c r="M141" s="80" t="s">
        <v>3</v>
      </c>
      <c r="N141" s="167">
        <f>IF(N139+N140=0,N145+N142,N139+N140)</f>
        <v>0</v>
      </c>
      <c r="O141" s="80" t="s">
        <v>3</v>
      </c>
      <c r="P141" s="167">
        <f>IF(P139+P140=0,P145+P142,P139+P140)</f>
        <v>0</v>
      </c>
      <c r="Q141" s="131"/>
      <c r="R141" s="334"/>
      <c r="S141" s="334"/>
      <c r="T141" s="334"/>
    </row>
    <row r="142" spans="1:20" ht="12.75">
      <c r="A142" s="133"/>
      <c r="B142" s="54" t="s">
        <v>199</v>
      </c>
      <c r="C142" s="50"/>
      <c r="D142" s="50"/>
      <c r="E142" s="50"/>
      <c r="F142" s="50"/>
      <c r="G142" s="50"/>
      <c r="H142" s="50"/>
      <c r="I142" s="50"/>
      <c r="J142" s="50"/>
      <c r="K142" s="50"/>
      <c r="L142" s="50"/>
      <c r="M142" s="80" t="s">
        <v>2</v>
      </c>
      <c r="N142" s="162"/>
      <c r="O142" s="80" t="s">
        <v>2</v>
      </c>
      <c r="P142" s="162"/>
      <c r="Q142" s="131"/>
      <c r="R142" s="334"/>
      <c r="S142" s="334"/>
      <c r="T142" s="334"/>
    </row>
    <row r="143" spans="1:20" ht="12.75">
      <c r="A143" s="191" t="s">
        <v>142</v>
      </c>
      <c r="B143" s="185" t="s">
        <v>123</v>
      </c>
      <c r="C143" s="110"/>
      <c r="D143" s="110"/>
      <c r="E143" s="110"/>
      <c r="F143" s="110"/>
      <c r="G143" s="110"/>
      <c r="H143" s="110"/>
      <c r="I143" s="110"/>
      <c r="J143" s="110"/>
      <c r="K143" s="110"/>
      <c r="L143" s="154"/>
      <c r="M143" s="80" t="s">
        <v>3</v>
      </c>
      <c r="N143" s="167">
        <f>N141-N142</f>
        <v>0</v>
      </c>
      <c r="O143" s="80" t="s">
        <v>3</v>
      </c>
      <c r="P143" s="167">
        <f>P141-P142</f>
        <v>0</v>
      </c>
      <c r="Q143" s="131"/>
      <c r="R143" s="334"/>
      <c r="S143" s="334"/>
      <c r="T143" s="334"/>
    </row>
    <row r="144" spans="1:20" ht="12.75">
      <c r="A144" s="131"/>
      <c r="B144" s="77" t="s">
        <v>201</v>
      </c>
      <c r="M144" s="7"/>
      <c r="O144" s="7"/>
      <c r="Q144" s="131"/>
      <c r="R144" s="334"/>
      <c r="S144" s="334"/>
      <c r="T144" s="334"/>
    </row>
    <row r="145" spans="1:20" ht="12.75">
      <c r="A145" s="194" t="s">
        <v>143</v>
      </c>
      <c r="B145" s="151" t="s">
        <v>210</v>
      </c>
      <c r="C145" s="55"/>
      <c r="D145" s="55"/>
      <c r="E145" s="55"/>
      <c r="F145" s="55"/>
      <c r="G145" s="55"/>
      <c r="H145" s="55"/>
      <c r="I145" s="55"/>
      <c r="J145" s="55"/>
      <c r="K145" s="55"/>
      <c r="L145" s="158"/>
      <c r="M145" s="80"/>
      <c r="N145" s="162"/>
      <c r="O145" s="80"/>
      <c r="P145" s="162"/>
      <c r="Q145" s="131"/>
      <c r="R145" s="405" t="str">
        <f>IF(N141-N142&lt;0,"Überprüfen eingegebene Daten A",IF(N145=N143,"",IF(N145="","","Fehleingabe wiedereingebrachte Abschreibungen A")))</f>
        <v/>
      </c>
      <c r="S145" s="406"/>
      <c r="T145" s="334"/>
    </row>
    <row r="146" spans="1:20" ht="12.75">
      <c r="A146" s="131"/>
      <c r="B146" s="131"/>
      <c r="C146" s="131"/>
      <c r="D146" s="131"/>
      <c r="E146" s="131"/>
      <c r="F146" s="131"/>
      <c r="G146" s="131"/>
      <c r="H146" s="131"/>
      <c r="I146" s="131"/>
      <c r="J146" s="131"/>
      <c r="K146" s="131"/>
      <c r="L146" s="131"/>
      <c r="M146" s="132"/>
      <c r="N146" s="131"/>
      <c r="O146" s="132"/>
      <c r="P146" s="131"/>
      <c r="Q146" s="131"/>
      <c r="R146" s="405" t="str">
        <f>IF(P141-P142&lt;0,"Überprüfen eingegebene Daten B",IF(P145=P143,"",IF(P145="","","Fehleingabe wiedereingebrachte Abschreibungen B")))</f>
        <v/>
      </c>
      <c r="S146" s="406"/>
      <c r="T146" s="334"/>
    </row>
    <row r="147" spans="1:20" ht="15">
      <c r="A147" s="190" t="s">
        <v>144</v>
      </c>
      <c r="B147" s="190" t="s">
        <v>316</v>
      </c>
      <c r="C147" s="131"/>
      <c r="D147" s="131"/>
      <c r="E147" s="131"/>
      <c r="F147" s="131"/>
      <c r="G147" s="131"/>
      <c r="H147" s="131"/>
      <c r="I147" s="131"/>
      <c r="J147" s="131"/>
      <c r="K147" s="131"/>
      <c r="L147" s="131"/>
      <c r="M147" s="132"/>
      <c r="N147" s="131"/>
      <c r="O147" s="132"/>
      <c r="P147" s="131"/>
      <c r="Q147" s="131"/>
      <c r="R147" s="334"/>
      <c r="S147" s="334"/>
      <c r="T147" s="334"/>
    </row>
    <row r="148" spans="1:20" ht="25.5" customHeight="1">
      <c r="A148" s="131"/>
      <c r="B148" s="180"/>
      <c r="C148" s="181" t="s">
        <v>73</v>
      </c>
      <c r="D148" s="181"/>
      <c r="E148" s="181"/>
      <c r="F148" s="181"/>
      <c r="G148" s="52"/>
      <c r="H148" s="181"/>
      <c r="I148" s="181"/>
      <c r="J148" s="181"/>
      <c r="K148" s="436" t="s">
        <v>178</v>
      </c>
      <c r="L148" s="438"/>
      <c r="M148" s="436" t="s">
        <v>211</v>
      </c>
      <c r="N148" s="438"/>
      <c r="O148" s="436" t="s">
        <v>179</v>
      </c>
      <c r="P148" s="438"/>
      <c r="Q148" s="131"/>
      <c r="R148" s="334"/>
      <c r="S148" s="347" t="s">
        <v>336</v>
      </c>
      <c r="T148" s="334"/>
    </row>
    <row r="149" spans="1:20" ht="12.75">
      <c r="A149" s="131"/>
      <c r="B149" s="432" t="s">
        <v>409</v>
      </c>
      <c r="C149" s="442"/>
      <c r="D149" s="443"/>
      <c r="E149" s="443"/>
      <c r="F149" s="443"/>
      <c r="G149" s="52"/>
      <c r="H149" s="192"/>
      <c r="I149" s="192"/>
      <c r="J149" s="192"/>
      <c r="K149" s="444"/>
      <c r="L149" s="445"/>
      <c r="M149" s="193"/>
      <c r="N149" s="162"/>
      <c r="O149" s="80"/>
      <c r="P149" s="182"/>
      <c r="Q149" s="131"/>
      <c r="R149" s="341" t="str">
        <f>IF(T149=FALSE,"Nein","Ja")</f>
        <v>Nein</v>
      </c>
      <c r="S149" s="334" t="s">
        <v>186</v>
      </c>
      <c r="T149" s="342" t="b">
        <v>0</v>
      </c>
    </row>
    <row r="150" spans="1:20" ht="12.75">
      <c r="A150" s="131"/>
      <c r="B150" s="187" t="s">
        <v>75</v>
      </c>
      <c r="C150" s="442"/>
      <c r="D150" s="443"/>
      <c r="E150" s="443"/>
      <c r="F150" s="443"/>
      <c r="G150" s="52"/>
      <c r="H150" s="192"/>
      <c r="I150" s="192"/>
      <c r="J150" s="192"/>
      <c r="K150" s="444"/>
      <c r="L150" s="445"/>
      <c r="M150" s="193"/>
      <c r="N150" s="162"/>
      <c r="O150" s="80"/>
      <c r="P150" s="182"/>
      <c r="Q150" s="131"/>
      <c r="R150" s="341" t="str">
        <f>IF(T150=FALSE,"Nein","Ja")</f>
        <v>Nein</v>
      </c>
      <c r="S150" s="334" t="s">
        <v>186</v>
      </c>
      <c r="T150" s="342" t="b">
        <v>0</v>
      </c>
    </row>
    <row r="151" spans="1:20" ht="12.75">
      <c r="A151" s="131"/>
      <c r="M151" s="7"/>
      <c r="O151" s="7"/>
      <c r="Q151" s="131"/>
      <c r="R151" s="334"/>
      <c r="S151" s="334"/>
      <c r="T151" s="334"/>
    </row>
    <row r="152" spans="1:20" ht="12.75">
      <c r="A152" s="191" t="s">
        <v>145</v>
      </c>
      <c r="B152" s="179" t="s">
        <v>122</v>
      </c>
      <c r="C152" s="55"/>
      <c r="D152" s="55"/>
      <c r="E152" s="55"/>
      <c r="F152" s="55"/>
      <c r="G152" s="55"/>
      <c r="H152" s="55"/>
      <c r="I152" s="55"/>
      <c r="J152" s="55"/>
      <c r="K152" s="55"/>
      <c r="L152" s="158"/>
      <c r="M152" s="439" t="s">
        <v>74</v>
      </c>
      <c r="N152" s="440"/>
      <c r="O152" s="439" t="s">
        <v>75</v>
      </c>
      <c r="P152" s="440"/>
      <c r="Q152" s="131"/>
      <c r="R152" s="334"/>
      <c r="S152" s="334"/>
      <c r="T152" s="334"/>
    </row>
    <row r="153" spans="1:20" ht="12.75">
      <c r="A153" s="131"/>
      <c r="B153" s="54" t="s">
        <v>337</v>
      </c>
      <c r="C153" s="50"/>
      <c r="D153" s="50"/>
      <c r="E153" s="50"/>
      <c r="F153" s="50"/>
      <c r="G153" s="50"/>
      <c r="H153" s="50"/>
      <c r="I153" s="50"/>
      <c r="J153" s="50"/>
      <c r="K153" s="50"/>
      <c r="L153" s="149"/>
      <c r="M153" s="80"/>
      <c r="N153" s="162"/>
      <c r="O153" s="80"/>
      <c r="P153" s="162"/>
      <c r="Q153" s="131"/>
      <c r="R153" s="349">
        <f>IF(N153="",0,IF(N153&gt;N149,0,N149-N153))</f>
        <v>0</v>
      </c>
      <c r="S153" s="334" t="s">
        <v>351</v>
      </c>
      <c r="T153" s="334"/>
    </row>
    <row r="154" spans="1:20" ht="12.75">
      <c r="A154" s="131"/>
      <c r="B154" s="79" t="s">
        <v>338</v>
      </c>
      <c r="C154" s="52"/>
      <c r="D154" s="52"/>
      <c r="E154" s="52"/>
      <c r="F154" s="52"/>
      <c r="G154" s="52"/>
      <c r="H154" s="52"/>
      <c r="I154" s="52"/>
      <c r="J154" s="52"/>
      <c r="K154" s="52"/>
      <c r="L154" s="52"/>
      <c r="M154" s="80" t="s">
        <v>1</v>
      </c>
      <c r="N154" s="162"/>
      <c r="O154" s="168" t="s">
        <v>1</v>
      </c>
      <c r="P154" s="162"/>
      <c r="Q154" s="131"/>
      <c r="R154" s="349">
        <f>IF(P153="",0,IF(P153&gt;N150,0,N150-P153))</f>
        <v>0</v>
      </c>
      <c r="S154" s="334" t="s">
        <v>352</v>
      </c>
      <c r="T154" s="334"/>
    </row>
    <row r="155" spans="1:20" ht="12.75">
      <c r="A155" s="131"/>
      <c r="B155" s="79" t="s">
        <v>76</v>
      </c>
      <c r="C155" s="52"/>
      <c r="D155" s="52"/>
      <c r="E155" s="52"/>
      <c r="F155" s="52"/>
      <c r="G155" s="52"/>
      <c r="H155" s="52"/>
      <c r="I155" s="52"/>
      <c r="J155" s="52"/>
      <c r="K155" s="52"/>
      <c r="L155" s="52"/>
      <c r="M155" s="80" t="s">
        <v>3</v>
      </c>
      <c r="N155" s="167">
        <f>IF(N153+N154=0,N159+N156,N153+N154)</f>
        <v>0</v>
      </c>
      <c r="O155" s="80" t="s">
        <v>3</v>
      </c>
      <c r="P155" s="167">
        <f>IF(P153+P154=0,P159+P156,P153+P154)</f>
        <v>0</v>
      </c>
      <c r="Q155" s="131"/>
      <c r="R155" s="334"/>
      <c r="S155" s="334"/>
      <c r="T155" s="334"/>
    </row>
    <row r="156" spans="1:20" ht="12.75">
      <c r="A156" s="133"/>
      <c r="B156" s="54" t="s">
        <v>199</v>
      </c>
      <c r="C156" s="50"/>
      <c r="D156" s="50"/>
      <c r="E156" s="50"/>
      <c r="F156" s="50"/>
      <c r="G156" s="50"/>
      <c r="H156" s="50"/>
      <c r="I156" s="50"/>
      <c r="J156" s="50"/>
      <c r="K156" s="50"/>
      <c r="L156" s="50"/>
      <c r="M156" s="80" t="s">
        <v>2</v>
      </c>
      <c r="N156" s="162"/>
      <c r="O156" s="80" t="s">
        <v>2</v>
      </c>
      <c r="P156" s="162"/>
      <c r="Q156" s="131"/>
      <c r="R156" s="334"/>
      <c r="S156" s="334"/>
      <c r="T156" s="334"/>
    </row>
    <row r="157" spans="1:20" ht="12.75">
      <c r="A157" s="191" t="s">
        <v>146</v>
      </c>
      <c r="B157" s="185" t="s">
        <v>123</v>
      </c>
      <c r="C157" s="110"/>
      <c r="D157" s="110"/>
      <c r="E157" s="110"/>
      <c r="F157" s="110"/>
      <c r="G157" s="110"/>
      <c r="H157" s="110"/>
      <c r="I157" s="110"/>
      <c r="J157" s="110"/>
      <c r="K157" s="110"/>
      <c r="L157" s="154"/>
      <c r="M157" s="80" t="s">
        <v>3</v>
      </c>
      <c r="N157" s="167">
        <f>N155-N156</f>
        <v>0</v>
      </c>
      <c r="O157" s="80" t="s">
        <v>3</v>
      </c>
      <c r="P157" s="167">
        <f>P155-P156</f>
        <v>0</v>
      </c>
      <c r="Q157" s="131"/>
      <c r="R157" s="341" t="str">
        <f>R38</f>
        <v>Nein</v>
      </c>
      <c r="S157" s="427" t="s">
        <v>410</v>
      </c>
      <c r="T157" s="334"/>
    </row>
    <row r="158" spans="1:20" ht="12.75">
      <c r="A158" s="131"/>
      <c r="B158" s="77" t="s">
        <v>212</v>
      </c>
      <c r="M158" s="7"/>
      <c r="O158" s="7"/>
      <c r="Q158" s="131"/>
      <c r="R158" s="334"/>
      <c r="S158" s="334" t="s">
        <v>404</v>
      </c>
      <c r="T158" s="334"/>
    </row>
    <row r="159" spans="1:20" ht="12.75">
      <c r="A159" s="191" t="s">
        <v>147</v>
      </c>
      <c r="B159" s="151" t="s">
        <v>210</v>
      </c>
      <c r="C159" s="55"/>
      <c r="D159" s="55"/>
      <c r="E159" s="55"/>
      <c r="F159" s="55"/>
      <c r="G159" s="55"/>
      <c r="H159" s="55"/>
      <c r="I159" s="55"/>
      <c r="J159" s="55"/>
      <c r="K159" s="55"/>
      <c r="L159" s="55"/>
      <c r="M159" s="80"/>
      <c r="N159" s="162"/>
      <c r="O159" s="80"/>
      <c r="P159" s="162"/>
      <c r="Q159" s="131"/>
      <c r="R159" s="405" t="str">
        <f>IF(N155-N156&lt;0,"Überprüfen eingegebene Daten A",IF(N159=N157,"",IF(N159="","","Fehleingabe wiedereingebrachte Abschreibungen A")))</f>
        <v/>
      </c>
      <c r="S159" s="406"/>
      <c r="T159" s="334"/>
    </row>
    <row r="160" spans="1:20" ht="12.75">
      <c r="A160" s="191"/>
      <c r="B160" s="151"/>
      <c r="C160" s="55"/>
      <c r="D160" s="55"/>
      <c r="E160" s="55"/>
      <c r="F160" s="55"/>
      <c r="H160" s="55"/>
      <c r="I160" s="55"/>
      <c r="J160" s="55"/>
      <c r="K160" s="55"/>
      <c r="L160" s="55"/>
      <c r="M160" s="55"/>
      <c r="N160" s="55"/>
      <c r="O160" s="55"/>
      <c r="P160" s="55"/>
      <c r="Q160" s="131"/>
      <c r="R160" s="405" t="str">
        <f>IF(P155-P156&lt;0,"Überprüfen eingegebene Daten B",IF(P159=P157,"",IF(P159="","","Fehleingabe wiedereingebrachte Abschreibungen B")))</f>
        <v/>
      </c>
      <c r="S160" s="406"/>
      <c r="T160" s="334"/>
    </row>
    <row r="161" spans="1:20" ht="12.75">
      <c r="A161" s="191" t="s">
        <v>148</v>
      </c>
      <c r="B161" s="179" t="s">
        <v>77</v>
      </c>
      <c r="M161" s="7"/>
      <c r="O161" s="7"/>
      <c r="Q161" s="131"/>
      <c r="R161" s="334"/>
      <c r="S161" s="334"/>
      <c r="T161" s="334"/>
    </row>
    <row r="162" spans="1:20" ht="12.75">
      <c r="A162" s="133"/>
      <c r="B162" s="54" t="s">
        <v>79</v>
      </c>
      <c r="C162" s="50"/>
      <c r="D162" s="50"/>
      <c r="E162" s="50"/>
      <c r="F162" s="50"/>
      <c r="G162" s="50"/>
      <c r="H162" s="50"/>
      <c r="I162" s="50"/>
      <c r="J162" s="50"/>
      <c r="K162" s="50"/>
      <c r="L162" s="50"/>
      <c r="M162" s="80"/>
      <c r="N162" s="195">
        <f>P149</f>
        <v>0</v>
      </c>
      <c r="O162" s="80"/>
      <c r="P162" s="195">
        <f>P150</f>
        <v>0</v>
      </c>
      <c r="Q162" s="131"/>
      <c r="R162" s="341" t="str">
        <f>IF(T31=TRUE,"Ja","Nein")</f>
        <v>Nein</v>
      </c>
      <c r="S162" s="427" t="s">
        <v>396</v>
      </c>
      <c r="T162" s="334"/>
    </row>
    <row r="163" spans="1:20" ht="12.75">
      <c r="A163" s="131"/>
      <c r="B163" s="79" t="s">
        <v>270</v>
      </c>
      <c r="C163" s="52"/>
      <c r="D163" s="52"/>
      <c r="E163" s="52"/>
      <c r="F163" s="52"/>
      <c r="G163" s="52"/>
      <c r="H163" s="52"/>
      <c r="I163" s="52"/>
      <c r="J163" s="52"/>
      <c r="K163" s="52"/>
      <c r="L163" s="52"/>
      <c r="M163" s="80" t="s">
        <v>2</v>
      </c>
      <c r="N163" s="167">
        <f>IF(AND(N149&lt;&gt;"",N149&lt;P149,N149&gt;N155),N149,IF(N155=0,N156+N159,N155))</f>
        <v>0</v>
      </c>
      <c r="O163" s="80" t="s">
        <v>2</v>
      </c>
      <c r="P163" s="167">
        <f>IF(AND(N150&lt;&gt;"",N150&lt;P150,N150&gt;P155),N150,IF(P155=0,P156+P159,P155))</f>
        <v>0</v>
      </c>
      <c r="Q163" s="131"/>
      <c r="R163" s="334"/>
      <c r="S163" s="334"/>
      <c r="T163" s="334"/>
    </row>
    <row r="164" spans="1:20" ht="12.75">
      <c r="A164" s="191" t="s">
        <v>149</v>
      </c>
      <c r="B164" s="185" t="s">
        <v>80</v>
      </c>
      <c r="C164" s="110"/>
      <c r="D164" s="110"/>
      <c r="E164" s="110"/>
      <c r="F164" s="110"/>
      <c r="G164" s="110"/>
      <c r="H164" s="110"/>
      <c r="I164" s="110"/>
      <c r="J164" s="110"/>
      <c r="K164" s="110"/>
      <c r="L164" s="110"/>
      <c r="M164" s="80" t="s">
        <v>3</v>
      </c>
      <c r="N164" s="167">
        <f>N162-N163</f>
        <v>0</v>
      </c>
      <c r="O164" s="80" t="s">
        <v>3</v>
      </c>
      <c r="P164" s="167">
        <f>P162-P163</f>
        <v>0</v>
      </c>
      <c r="Q164" s="131"/>
      <c r="R164" s="334"/>
      <c r="S164" s="334"/>
      <c r="T164" s="334"/>
    </row>
    <row r="165" spans="1:20" ht="12.75">
      <c r="A165" s="131"/>
      <c r="B165" s="79" t="s">
        <v>271</v>
      </c>
      <c r="C165" s="52"/>
      <c r="D165" s="52"/>
      <c r="E165" s="52"/>
      <c r="F165" s="52"/>
      <c r="G165" s="52"/>
      <c r="H165" s="52"/>
      <c r="I165" s="52"/>
      <c r="J165" s="52"/>
      <c r="K165" s="52"/>
      <c r="L165" s="52"/>
      <c r="M165" s="80"/>
      <c r="N165" s="167">
        <f>IF(R149="Nein",N155,IF(AND(N149&lt;&gt;"",N149&lt;P149,N149&gt;N155),N149,N155))</f>
        <v>0</v>
      </c>
      <c r="O165" s="80"/>
      <c r="P165" s="167">
        <f>IF(R150="Nein",P155,IF(AND(N150&lt;&gt;"",N150&lt;P150,N150&gt;P155),N150,P155))</f>
        <v>0</v>
      </c>
      <c r="Q165" s="131"/>
      <c r="R165" s="334"/>
      <c r="S165" s="334"/>
      <c r="T165" s="334"/>
    </row>
    <row r="166" spans="1:20" ht="12.75">
      <c r="A166" s="131"/>
      <c r="B166" s="131"/>
      <c r="C166" s="131"/>
      <c r="D166" s="131"/>
      <c r="E166" s="131"/>
      <c r="F166" s="131"/>
      <c r="G166" s="131"/>
      <c r="H166" s="131"/>
      <c r="I166" s="131"/>
      <c r="J166" s="131"/>
      <c r="K166" s="131"/>
      <c r="L166" s="131"/>
      <c r="M166" s="132"/>
      <c r="N166" s="131"/>
      <c r="O166" s="131"/>
      <c r="P166" s="131"/>
      <c r="Q166" s="131"/>
      <c r="R166" s="334"/>
      <c r="S166" s="334"/>
      <c r="T166" s="334"/>
    </row>
    <row r="167" spans="15:20" ht="12.75">
      <c r="O167" s="7"/>
      <c r="R167" s="334"/>
      <c r="S167" s="334"/>
      <c r="T167" s="334"/>
    </row>
    <row r="168" spans="15:20" ht="12.75">
      <c r="O168" s="7"/>
      <c r="R168" s="334"/>
      <c r="S168" s="334"/>
      <c r="T168" s="334"/>
    </row>
    <row r="169" spans="15:20" ht="12.75">
      <c r="O169" s="7"/>
      <c r="R169" s="334"/>
      <c r="S169" s="334"/>
      <c r="T169" s="334"/>
    </row>
    <row r="170" spans="1:20" ht="15">
      <c r="A170" s="143" t="s">
        <v>320</v>
      </c>
      <c r="B170" s="143" t="s">
        <v>112</v>
      </c>
      <c r="D170" s="1"/>
      <c r="E170" s="2"/>
      <c r="F170" s="2"/>
      <c r="G170" s="2"/>
      <c r="H170" s="2"/>
      <c r="I170" s="2"/>
      <c r="J170" s="2"/>
      <c r="K170" s="2"/>
      <c r="L170" s="3"/>
      <c r="M170" s="27"/>
      <c r="N170" s="3"/>
      <c r="O170" s="27"/>
      <c r="P170" s="3"/>
      <c r="R170" s="334"/>
      <c r="S170" s="334"/>
      <c r="T170" s="334"/>
    </row>
    <row r="171" spans="1:20" ht="15">
      <c r="A171" s="143"/>
      <c r="B171" s="143"/>
      <c r="D171" s="1"/>
      <c r="E171" s="2"/>
      <c r="F171" s="2"/>
      <c r="G171" s="2"/>
      <c r="H171" s="2"/>
      <c r="I171" s="2"/>
      <c r="J171" s="2"/>
      <c r="K171" s="2"/>
      <c r="L171" s="3"/>
      <c r="M171" s="27"/>
      <c r="N171" s="3"/>
      <c r="O171" s="27"/>
      <c r="P171" s="3"/>
      <c r="R171" s="334"/>
      <c r="S171" s="334"/>
      <c r="T171" s="334"/>
    </row>
    <row r="172" spans="1:20" ht="12.75">
      <c r="A172" s="196">
        <v>5.1</v>
      </c>
      <c r="B172" s="196" t="s">
        <v>150</v>
      </c>
      <c r="C172" s="2"/>
      <c r="D172" s="2"/>
      <c r="E172" s="2"/>
      <c r="F172" s="2"/>
      <c r="G172" s="2"/>
      <c r="I172" s="2"/>
      <c r="J172" s="2"/>
      <c r="K172" s="2"/>
      <c r="L172" s="3"/>
      <c r="M172" s="197"/>
      <c r="N172" s="198"/>
      <c r="O172" s="197"/>
      <c r="P172" s="198"/>
      <c r="R172" s="334"/>
      <c r="S172" s="334"/>
      <c r="T172" s="334"/>
    </row>
    <row r="173" spans="1:20" ht="12.75">
      <c r="A173" s="2"/>
      <c r="B173" s="2"/>
      <c r="C173" s="5" t="s">
        <v>249</v>
      </c>
      <c r="D173" s="5"/>
      <c r="E173" s="5"/>
      <c r="F173" s="5"/>
      <c r="G173" s="5"/>
      <c r="H173" s="5"/>
      <c r="I173" s="5"/>
      <c r="J173" s="5"/>
      <c r="K173" s="5"/>
      <c r="L173" s="6"/>
      <c r="M173" s="199" t="s">
        <v>1</v>
      </c>
      <c r="N173" s="200">
        <f>P102+P103+P135+P136</f>
        <v>0</v>
      </c>
      <c r="O173" s="205"/>
      <c r="P173" s="202"/>
      <c r="R173" s="334"/>
      <c r="S173" s="334"/>
      <c r="T173" s="334"/>
    </row>
    <row r="174" spans="1:20" ht="12.75">
      <c r="A174" s="2"/>
      <c r="B174" s="2"/>
      <c r="C174" s="2" t="s">
        <v>5</v>
      </c>
      <c r="D174" s="2"/>
      <c r="E174" s="2"/>
      <c r="F174" s="2"/>
      <c r="G174" s="2"/>
      <c r="H174" s="2"/>
      <c r="I174" s="2"/>
      <c r="J174" s="2"/>
      <c r="K174" s="2"/>
      <c r="L174" s="3"/>
      <c r="M174" s="201"/>
      <c r="N174" s="202"/>
      <c r="O174" s="205"/>
      <c r="P174" s="202"/>
      <c r="R174" s="334"/>
      <c r="S174" s="334"/>
      <c r="T174" s="334"/>
    </row>
    <row r="175" spans="1:20" ht="12.75">
      <c r="A175" s="2"/>
      <c r="B175" s="2"/>
      <c r="C175" s="5" t="s">
        <v>6</v>
      </c>
      <c r="D175" s="5"/>
      <c r="E175" s="5"/>
      <c r="F175" s="5"/>
      <c r="G175" s="5"/>
      <c r="H175" s="5"/>
      <c r="I175" s="5"/>
      <c r="J175" s="5"/>
      <c r="K175" s="5"/>
      <c r="L175" s="6"/>
      <c r="M175" s="199" t="s">
        <v>1</v>
      </c>
      <c r="N175" s="203"/>
      <c r="O175" s="205"/>
      <c r="P175" s="202"/>
      <c r="R175" s="334"/>
      <c r="S175" s="334"/>
      <c r="T175" s="334"/>
    </row>
    <row r="176" spans="1:20" ht="12.75">
      <c r="A176" s="2"/>
      <c r="B176" s="2"/>
      <c r="C176" s="5" t="s">
        <v>7</v>
      </c>
      <c r="D176" s="5"/>
      <c r="E176" s="5"/>
      <c r="F176" s="5"/>
      <c r="G176" s="5"/>
      <c r="H176" s="5"/>
      <c r="I176" s="5"/>
      <c r="J176" s="5"/>
      <c r="K176" s="5"/>
      <c r="L176" s="6"/>
      <c r="M176" s="199" t="s">
        <v>1</v>
      </c>
      <c r="N176" s="203"/>
      <c r="O176" s="205"/>
      <c r="P176" s="202"/>
      <c r="R176" s="334"/>
      <c r="S176" s="334"/>
      <c r="T176" s="334"/>
    </row>
    <row r="177" spans="1:20" ht="12.75">
      <c r="A177" s="2"/>
      <c r="C177" s="268"/>
      <c r="D177" s="5"/>
      <c r="E177" s="5"/>
      <c r="F177" s="5"/>
      <c r="G177" s="5"/>
      <c r="H177" s="5"/>
      <c r="I177" s="5"/>
      <c r="J177" s="5"/>
      <c r="K177" s="5"/>
      <c r="L177" s="6"/>
      <c r="M177" s="199" t="s">
        <v>1</v>
      </c>
      <c r="N177" s="203"/>
      <c r="O177" s="205"/>
      <c r="P177" s="202"/>
      <c r="R177" s="334"/>
      <c r="S177" s="334"/>
      <c r="T177" s="334"/>
    </row>
    <row r="178" spans="2:20" ht="12.75">
      <c r="B178" s="5" t="s">
        <v>162</v>
      </c>
      <c r="C178" s="50"/>
      <c r="D178" s="50"/>
      <c r="E178" s="50"/>
      <c r="F178" s="50"/>
      <c r="G178" s="50"/>
      <c r="H178" s="50"/>
      <c r="I178" s="50"/>
      <c r="J178" s="50"/>
      <c r="K178" s="50"/>
      <c r="L178" s="50"/>
      <c r="M178" s="170" t="s">
        <v>2</v>
      </c>
      <c r="N178" s="204">
        <f>'Hilfsblatt Verkaufskosten'!F13</f>
        <v>0</v>
      </c>
      <c r="O178" s="206" t="s">
        <v>1</v>
      </c>
      <c r="P178" s="207">
        <f>SUM(N173:N177)-N178</f>
        <v>0</v>
      </c>
      <c r="R178" s="346" t="s">
        <v>285</v>
      </c>
      <c r="S178" s="334"/>
      <c r="T178" s="334"/>
    </row>
    <row r="179" spans="1:20" ht="12.75">
      <c r="A179" s="196">
        <v>5.2</v>
      </c>
      <c r="B179" s="196" t="s">
        <v>213</v>
      </c>
      <c r="C179" s="2"/>
      <c r="D179" s="2"/>
      <c r="E179" s="2"/>
      <c r="F179" s="2"/>
      <c r="G179" s="2"/>
      <c r="I179" s="2"/>
      <c r="J179" s="2"/>
      <c r="K179" s="2"/>
      <c r="L179" s="3"/>
      <c r="M179" s="197"/>
      <c r="N179" s="198"/>
      <c r="O179" s="209"/>
      <c r="P179" s="198"/>
      <c r="R179" s="334"/>
      <c r="S179" s="334"/>
      <c r="T179" s="334"/>
    </row>
    <row r="180" spans="1:20" ht="12.75">
      <c r="A180" s="2"/>
      <c r="B180" s="2"/>
      <c r="C180" s="5" t="s">
        <v>250</v>
      </c>
      <c r="D180" s="5"/>
      <c r="E180" s="5"/>
      <c r="F180" s="5"/>
      <c r="G180" s="5"/>
      <c r="H180" s="5"/>
      <c r="I180" s="5"/>
      <c r="J180" s="5"/>
      <c r="K180" s="5"/>
      <c r="L180" s="6"/>
      <c r="M180" s="199" t="s">
        <v>1</v>
      </c>
      <c r="N180" s="200">
        <f>N122+P122+P149+P150</f>
        <v>0</v>
      </c>
      <c r="O180" s="210"/>
      <c r="P180" s="202"/>
      <c r="R180" s="334"/>
      <c r="S180" s="334"/>
      <c r="T180" s="334"/>
    </row>
    <row r="181" spans="1:20" ht="12.75">
      <c r="A181" s="2"/>
      <c r="B181" s="2"/>
      <c r="C181" s="5" t="s">
        <v>9</v>
      </c>
      <c r="D181" s="5"/>
      <c r="E181" s="5"/>
      <c r="F181" s="5"/>
      <c r="G181" s="5"/>
      <c r="H181" s="5"/>
      <c r="I181" s="5"/>
      <c r="J181" s="5"/>
      <c r="K181" s="5"/>
      <c r="L181" s="6"/>
      <c r="M181" s="199" t="s">
        <v>1</v>
      </c>
      <c r="N181" s="203"/>
      <c r="O181" s="210"/>
      <c r="P181" s="202"/>
      <c r="R181" s="334"/>
      <c r="S181" s="334"/>
      <c r="T181" s="334"/>
    </row>
    <row r="182" spans="1:20" ht="12.75">
      <c r="A182" s="2"/>
      <c r="B182" s="9"/>
      <c r="C182" s="31"/>
      <c r="D182" s="10"/>
      <c r="E182" s="10"/>
      <c r="F182" s="10"/>
      <c r="G182" s="10"/>
      <c r="H182" s="10"/>
      <c r="I182" s="10"/>
      <c r="J182" s="10"/>
      <c r="K182" s="10"/>
      <c r="L182" s="16"/>
      <c r="M182" s="208" t="s">
        <v>1</v>
      </c>
      <c r="N182" s="203"/>
      <c r="O182" s="206" t="s">
        <v>1</v>
      </c>
      <c r="P182" s="207">
        <f>SUM(N180:N182)</f>
        <v>0</v>
      </c>
      <c r="R182" s="334"/>
      <c r="S182" s="334"/>
      <c r="T182" s="334"/>
    </row>
    <row r="183" spans="1:20" ht="12.75">
      <c r="A183" s="196">
        <v>5.3</v>
      </c>
      <c r="B183" s="196" t="s">
        <v>10</v>
      </c>
      <c r="C183" s="2"/>
      <c r="D183" s="2"/>
      <c r="E183" s="2"/>
      <c r="F183" s="2"/>
      <c r="G183" s="2"/>
      <c r="I183" s="2"/>
      <c r="J183" s="2"/>
      <c r="K183" s="2"/>
      <c r="L183" s="3"/>
      <c r="M183" s="27"/>
      <c r="N183" s="32"/>
      <c r="O183" s="209"/>
      <c r="P183" s="198"/>
      <c r="R183" s="334"/>
      <c r="S183" s="334"/>
      <c r="T183" s="334"/>
    </row>
    <row r="184" spans="1:20" ht="12.75">
      <c r="A184" s="2"/>
      <c r="B184" s="2" t="s">
        <v>11</v>
      </c>
      <c r="C184" s="2"/>
      <c r="D184" s="2"/>
      <c r="E184" s="2"/>
      <c r="F184" s="2"/>
      <c r="G184" s="2"/>
      <c r="I184" s="2"/>
      <c r="J184" s="2"/>
      <c r="K184" s="2"/>
      <c r="L184" s="197" t="s">
        <v>12</v>
      </c>
      <c r="M184" s="197"/>
      <c r="N184" s="198"/>
      <c r="O184" s="210"/>
      <c r="P184" s="202"/>
      <c r="R184" s="334"/>
      <c r="S184" s="334"/>
      <c r="T184" s="334"/>
    </row>
    <row r="185" spans="1:20" ht="12.75">
      <c r="A185" s="2"/>
      <c r="B185" s="5" t="s">
        <v>13</v>
      </c>
      <c r="C185" s="5"/>
      <c r="D185" s="5"/>
      <c r="E185" s="5"/>
      <c r="F185" s="5"/>
      <c r="G185" s="5"/>
      <c r="H185" s="5"/>
      <c r="I185" s="5"/>
      <c r="J185" s="5"/>
      <c r="K185" s="5"/>
      <c r="L185" s="211"/>
      <c r="M185" s="212"/>
      <c r="N185" s="202"/>
      <c r="O185" s="210"/>
      <c r="P185" s="202"/>
      <c r="R185" s="334"/>
      <c r="S185" s="334"/>
      <c r="T185" s="334"/>
    </row>
    <row r="186" spans="1:20" ht="12.75">
      <c r="A186" s="2"/>
      <c r="B186" s="5" t="s">
        <v>251</v>
      </c>
      <c r="C186" s="5"/>
      <c r="D186" s="5"/>
      <c r="E186" s="5"/>
      <c r="F186" s="5"/>
      <c r="G186" s="5"/>
      <c r="H186" s="5"/>
      <c r="I186" s="5"/>
      <c r="J186" s="5"/>
      <c r="K186" s="5"/>
      <c r="L186" s="6"/>
      <c r="M186" s="199" t="s">
        <v>1</v>
      </c>
      <c r="N186" s="200">
        <f>N109+P109+N123+P123+N142+P142+N156+P156</f>
        <v>0</v>
      </c>
      <c r="O186" s="210"/>
      <c r="P186" s="202"/>
      <c r="R186" s="334"/>
      <c r="S186" s="334"/>
      <c r="T186" s="334"/>
    </row>
    <row r="187" spans="1:20" ht="12.75">
      <c r="A187" s="2"/>
      <c r="B187" s="2" t="s">
        <v>5</v>
      </c>
      <c r="C187" s="2"/>
      <c r="D187" s="2"/>
      <c r="E187" s="2"/>
      <c r="F187" s="2"/>
      <c r="G187" s="2"/>
      <c r="H187" s="2"/>
      <c r="I187" s="2"/>
      <c r="J187" s="2"/>
      <c r="K187" s="2"/>
      <c r="L187" s="3"/>
      <c r="M187" s="201"/>
      <c r="N187" s="202"/>
      <c r="O187" s="210"/>
      <c r="P187" s="202"/>
      <c r="R187" s="334"/>
      <c r="S187" s="334"/>
      <c r="T187" s="334"/>
    </row>
    <row r="188" spans="1:20" ht="12.75">
      <c r="A188" s="2"/>
      <c r="B188" s="5" t="s">
        <v>6</v>
      </c>
      <c r="C188" s="5"/>
      <c r="D188" s="5"/>
      <c r="E188" s="5"/>
      <c r="F188" s="5"/>
      <c r="G188" s="5"/>
      <c r="H188" s="5"/>
      <c r="I188" s="5"/>
      <c r="J188" s="5"/>
      <c r="K188" s="5"/>
      <c r="L188" s="6"/>
      <c r="M188" s="199" t="s">
        <v>1</v>
      </c>
      <c r="N188" s="203"/>
      <c r="O188" s="210"/>
      <c r="P188" s="202"/>
      <c r="R188" s="334"/>
      <c r="S188" s="334"/>
      <c r="T188" s="334"/>
    </row>
    <row r="189" spans="1:20" ht="12.75">
      <c r="A189" s="2"/>
      <c r="B189" s="2"/>
      <c r="C189" s="5" t="s">
        <v>7</v>
      </c>
      <c r="D189" s="5"/>
      <c r="E189" s="5"/>
      <c r="F189" s="5"/>
      <c r="G189" s="5"/>
      <c r="H189" s="5"/>
      <c r="I189" s="5"/>
      <c r="J189" s="5"/>
      <c r="K189" s="5"/>
      <c r="L189" s="6"/>
      <c r="M189" s="199" t="s">
        <v>1</v>
      </c>
      <c r="N189" s="203"/>
      <c r="O189" s="210"/>
      <c r="P189" s="202"/>
      <c r="R189" s="334"/>
      <c r="S189" s="334"/>
      <c r="T189" s="334"/>
    </row>
    <row r="190" spans="1:20" ht="12.75">
      <c r="A190" s="2"/>
      <c r="B190" s="2"/>
      <c r="C190" s="25"/>
      <c r="D190" s="5"/>
      <c r="E190" s="5"/>
      <c r="F190" s="5"/>
      <c r="G190" s="5"/>
      <c r="H190" s="5"/>
      <c r="I190" s="5"/>
      <c r="J190" s="5"/>
      <c r="K190" s="5"/>
      <c r="L190" s="6"/>
      <c r="M190" s="208" t="s">
        <v>1</v>
      </c>
      <c r="N190" s="213"/>
      <c r="O190" s="206" t="s">
        <v>2</v>
      </c>
      <c r="P190" s="207">
        <f>SUM(N186:N190)</f>
        <v>0</v>
      </c>
      <c r="R190" s="334"/>
      <c r="S190" s="334"/>
      <c r="T190" s="334"/>
    </row>
    <row r="191" spans="1:20" ht="12.75">
      <c r="A191" s="196" t="s">
        <v>153</v>
      </c>
      <c r="B191" s="216" t="s">
        <v>109</v>
      </c>
      <c r="C191" s="2"/>
      <c r="D191" s="2"/>
      <c r="E191" s="2"/>
      <c r="F191" s="2"/>
      <c r="G191" s="2"/>
      <c r="H191" s="2"/>
      <c r="I191" s="2"/>
      <c r="J191" s="2"/>
      <c r="K191" s="2"/>
      <c r="L191" s="3"/>
      <c r="M191" s="27"/>
      <c r="N191" s="32"/>
      <c r="O191" s="209"/>
      <c r="P191" s="198"/>
      <c r="R191" s="334"/>
      <c r="S191" s="334"/>
      <c r="T191" s="334"/>
    </row>
    <row r="192" spans="1:20" ht="12.75">
      <c r="A192" s="2"/>
      <c r="B192" s="2"/>
      <c r="C192" s="5" t="s">
        <v>110</v>
      </c>
      <c r="D192" s="5"/>
      <c r="E192" s="5"/>
      <c r="F192" s="5"/>
      <c r="G192" s="5"/>
      <c r="H192" s="5"/>
      <c r="I192" s="5"/>
      <c r="J192" s="5"/>
      <c r="K192" s="5"/>
      <c r="L192" s="6"/>
      <c r="M192" s="208" t="s">
        <v>1</v>
      </c>
      <c r="N192" s="213"/>
      <c r="O192" s="210"/>
      <c r="P192" s="202"/>
      <c r="R192" s="334"/>
      <c r="S192" s="334"/>
      <c r="T192" s="334"/>
    </row>
    <row r="193" spans="1:20" ht="12.75">
      <c r="A193" s="2"/>
      <c r="B193" s="2"/>
      <c r="C193" s="5" t="s">
        <v>14</v>
      </c>
      <c r="D193" s="5"/>
      <c r="E193" s="5"/>
      <c r="F193" s="5"/>
      <c r="G193" s="5"/>
      <c r="H193" s="5"/>
      <c r="I193" s="5"/>
      <c r="J193" s="5"/>
      <c r="K193" s="5"/>
      <c r="L193" s="6"/>
      <c r="M193" s="199" t="s">
        <v>1</v>
      </c>
      <c r="N193" s="203"/>
      <c r="O193" s="210"/>
      <c r="P193" s="202"/>
      <c r="R193" s="334"/>
      <c r="S193" s="334"/>
      <c r="T193" s="334"/>
    </row>
    <row r="194" spans="1:20" ht="12.75">
      <c r="A194" s="2"/>
      <c r="B194" s="2"/>
      <c r="C194" s="25"/>
      <c r="D194" s="5"/>
      <c r="E194" s="5"/>
      <c r="F194" s="5"/>
      <c r="G194" s="5"/>
      <c r="H194" s="5"/>
      <c r="I194" s="5"/>
      <c r="J194" s="5"/>
      <c r="K194" s="5"/>
      <c r="L194" s="6"/>
      <c r="M194" s="199" t="s">
        <v>1</v>
      </c>
      <c r="N194" s="213"/>
      <c r="O194" s="206" t="s">
        <v>1</v>
      </c>
      <c r="P194" s="207">
        <f>SUM(N192:N194)</f>
        <v>0</v>
      </c>
      <c r="R194" s="334"/>
      <c r="S194" s="334"/>
      <c r="T194" s="334"/>
    </row>
    <row r="195" spans="1:20" ht="12.75">
      <c r="A195" s="196">
        <v>5.5</v>
      </c>
      <c r="B195" s="60" t="s">
        <v>121</v>
      </c>
      <c r="E195" s="2"/>
      <c r="F195" s="9"/>
      <c r="G195" s="9"/>
      <c r="H195" s="9"/>
      <c r="I195" s="9"/>
      <c r="J195" s="9"/>
      <c r="K195" s="9"/>
      <c r="L195" s="4"/>
      <c r="M195" s="4"/>
      <c r="N195" s="4"/>
      <c r="O195" s="214" t="s">
        <v>3</v>
      </c>
      <c r="P195" s="215">
        <f>P178+P182-P190+P194</f>
        <v>0</v>
      </c>
      <c r="R195" s="334"/>
      <c r="S195" s="334"/>
      <c r="T195" s="334"/>
    </row>
    <row r="196" spans="1:20" ht="12.75">
      <c r="A196" s="78"/>
      <c r="B196" s="7" t="s">
        <v>214</v>
      </c>
      <c r="O196" s="102"/>
      <c r="P196" s="154"/>
      <c r="R196" s="334"/>
      <c r="S196" s="334"/>
      <c r="T196" s="334"/>
    </row>
    <row r="197" spans="2:20" ht="12.75">
      <c r="B197" s="50" t="s">
        <v>252</v>
      </c>
      <c r="C197" s="50"/>
      <c r="D197" s="50"/>
      <c r="E197" s="50"/>
      <c r="F197" s="50"/>
      <c r="G197" s="50"/>
      <c r="H197" s="50"/>
      <c r="I197" s="50"/>
      <c r="J197" s="50"/>
      <c r="K197" s="50"/>
      <c r="L197" s="50"/>
      <c r="M197" s="51"/>
      <c r="N197" s="50"/>
      <c r="O197" s="157" t="s">
        <v>2</v>
      </c>
      <c r="P197" s="164">
        <f>'Zusammenfassung der Einzelfälle'!AA25+'Zusammenfassung der Einzelfälle'!AB25+R249</f>
        <v>0</v>
      </c>
      <c r="R197" s="334"/>
      <c r="S197" s="334"/>
      <c r="T197" s="334"/>
    </row>
    <row r="198" spans="2:20" ht="12.75">
      <c r="B198" s="55" t="s">
        <v>353</v>
      </c>
      <c r="C198" s="55"/>
      <c r="D198" s="52"/>
      <c r="E198" s="55"/>
      <c r="F198" s="55"/>
      <c r="G198" s="55"/>
      <c r="H198" s="55"/>
      <c r="I198" s="55"/>
      <c r="J198" s="55"/>
      <c r="K198" s="55"/>
      <c r="L198" s="55"/>
      <c r="M198" s="56"/>
      <c r="N198" s="55"/>
      <c r="O198" s="101" t="s">
        <v>2</v>
      </c>
      <c r="P198" s="163">
        <f>IF(R198="Nein",0,P102-N109)</f>
        <v>0</v>
      </c>
      <c r="R198" s="341" t="str">
        <f>R29</f>
        <v>Nein</v>
      </c>
      <c r="S198" s="334" t="s">
        <v>185</v>
      </c>
      <c r="T198" s="334"/>
    </row>
    <row r="199" spans="1:20" ht="12.75">
      <c r="A199" s="78"/>
      <c r="B199" s="110" t="s">
        <v>267</v>
      </c>
      <c r="C199" s="110"/>
      <c r="E199" s="110"/>
      <c r="F199" s="110"/>
      <c r="G199" s="110"/>
      <c r="H199" s="110"/>
      <c r="I199" s="110"/>
      <c r="J199" s="110"/>
      <c r="K199" s="110"/>
      <c r="L199" s="110"/>
      <c r="M199" s="141"/>
      <c r="N199" s="110"/>
      <c r="O199" s="102"/>
      <c r="P199" s="111"/>
      <c r="R199" s="334"/>
      <c r="S199" s="334"/>
      <c r="T199" s="334"/>
    </row>
    <row r="200" spans="1:20" ht="12.75">
      <c r="A200" s="78"/>
      <c r="B200" s="50" t="s">
        <v>268</v>
      </c>
      <c r="C200" s="50"/>
      <c r="D200" s="50"/>
      <c r="E200" s="50"/>
      <c r="F200" s="50"/>
      <c r="G200" s="50"/>
      <c r="H200" s="50"/>
      <c r="I200" s="50"/>
      <c r="J200" s="50"/>
      <c r="K200" s="50"/>
      <c r="L200" s="50"/>
      <c r="M200" s="51"/>
      <c r="N200" s="50"/>
      <c r="O200" s="101" t="s">
        <v>2</v>
      </c>
      <c r="P200" s="163">
        <f>R139+R140+R153+R154-R244</f>
        <v>0</v>
      </c>
      <c r="R200" s="341" t="str">
        <f>IF(OR(R135="Ja",R136="Ja",R149="Ja",R150="Ja")=TRUE,"Ja","Nein")</f>
        <v>Nein</v>
      </c>
      <c r="S200" s="334" t="s">
        <v>187</v>
      </c>
      <c r="T200" s="334"/>
    </row>
    <row r="201" spans="1:20" ht="12.75">
      <c r="A201" s="78"/>
      <c r="B201" s="5" t="s">
        <v>215</v>
      </c>
      <c r="C201" s="5"/>
      <c r="D201" s="50"/>
      <c r="E201" s="50"/>
      <c r="F201" s="50"/>
      <c r="G201" s="50"/>
      <c r="H201" s="50"/>
      <c r="I201" s="50"/>
      <c r="J201" s="50"/>
      <c r="K201" s="50"/>
      <c r="L201" s="50"/>
      <c r="M201" s="51"/>
      <c r="N201" s="50"/>
      <c r="O201" s="80" t="s">
        <v>2</v>
      </c>
      <c r="P201" s="167">
        <f>IF(R201="Nein",0,N164+P164)</f>
        <v>0</v>
      </c>
      <c r="R201" s="341" t="str">
        <f>R31</f>
        <v>Nein</v>
      </c>
      <c r="S201" s="427" t="s">
        <v>396</v>
      </c>
      <c r="T201" s="334"/>
    </row>
    <row r="202" spans="1:20" ht="12.75">
      <c r="A202" s="78"/>
      <c r="B202" s="9" t="s">
        <v>378</v>
      </c>
      <c r="C202" s="9"/>
      <c r="D202" s="55"/>
      <c r="E202" s="55"/>
      <c r="F202" s="55"/>
      <c r="G202" s="55"/>
      <c r="H202" s="55"/>
      <c r="I202" s="55"/>
      <c r="J202" s="55"/>
      <c r="K202" s="55"/>
      <c r="L202" s="55"/>
      <c r="M202" s="56"/>
      <c r="N202" s="55"/>
      <c r="O202" s="80" t="s">
        <v>2</v>
      </c>
      <c r="P202" s="167">
        <f>'Zusammenfassung der Einzelfälle'!Q25-IF(R202="Ja",'Hilfsblatt Verkaufskosten'!F15,0)</f>
        <v>0</v>
      </c>
      <c r="R202" s="341" t="str">
        <f>R58</f>
        <v>Nein</v>
      </c>
      <c r="S202" s="334" t="s">
        <v>377</v>
      </c>
      <c r="T202" s="334"/>
    </row>
    <row r="203" spans="1:20" ht="12.75">
      <c r="A203" s="196" t="s">
        <v>216</v>
      </c>
      <c r="B203" s="219" t="s">
        <v>111</v>
      </c>
      <c r="C203" s="14"/>
      <c r="D203" s="14"/>
      <c r="E203" s="14"/>
      <c r="F203" s="14"/>
      <c r="G203" s="14"/>
      <c r="H203" s="14"/>
      <c r="I203" s="14"/>
      <c r="J203" s="14"/>
      <c r="K203" s="14"/>
      <c r="L203" s="24"/>
      <c r="M203" s="29"/>
      <c r="N203" s="220"/>
      <c r="O203" s="214" t="s">
        <v>3</v>
      </c>
      <c r="P203" s="221">
        <f>P195-P197-P198-P200-P201-P202</f>
        <v>0</v>
      </c>
      <c r="R203" s="334"/>
      <c r="S203" s="334"/>
      <c r="T203" s="334"/>
    </row>
    <row r="204" spans="1:20" ht="12.75">
      <c r="A204" s="2"/>
      <c r="B204" s="5" t="s">
        <v>218</v>
      </c>
      <c r="C204" s="5"/>
      <c r="D204" s="5"/>
      <c r="E204" s="5"/>
      <c r="F204" s="5"/>
      <c r="G204" s="5"/>
      <c r="H204" s="5"/>
      <c r="I204" s="5"/>
      <c r="J204" s="5"/>
      <c r="K204" s="5"/>
      <c r="L204" s="5"/>
      <c r="M204" s="21"/>
      <c r="N204" s="434">
        <v>0.1025</v>
      </c>
      <c r="O204" s="199" t="s">
        <v>2</v>
      </c>
      <c r="P204" s="207">
        <f>IF(P203&lt;0,0,P203*N204)</f>
        <v>0</v>
      </c>
      <c r="R204" s="334"/>
      <c r="S204" s="334"/>
      <c r="T204" s="334"/>
    </row>
    <row r="205" spans="1:20" ht="12.75">
      <c r="A205" s="218" t="s">
        <v>217</v>
      </c>
      <c r="B205" s="60" t="s">
        <v>113</v>
      </c>
      <c r="O205" s="102"/>
      <c r="P205" s="154"/>
      <c r="R205" s="334"/>
      <c r="S205" s="334"/>
      <c r="T205" s="334"/>
    </row>
    <row r="206" spans="2:20" ht="12.75">
      <c r="B206" s="7" t="s">
        <v>114</v>
      </c>
      <c r="O206" s="101"/>
      <c r="P206" s="158"/>
      <c r="R206" s="334"/>
      <c r="S206" s="334"/>
      <c r="T206" s="334"/>
    </row>
    <row r="207" spans="3:20" ht="12.75">
      <c r="C207" s="50" t="s">
        <v>115</v>
      </c>
      <c r="D207" s="50"/>
      <c r="E207" s="50"/>
      <c r="F207" s="50"/>
      <c r="G207" s="50"/>
      <c r="H207" s="50"/>
      <c r="I207" s="50"/>
      <c r="J207" s="50"/>
      <c r="K207" s="50"/>
      <c r="L207" s="50"/>
      <c r="M207" s="168"/>
      <c r="N207" s="162"/>
      <c r="O207" s="101"/>
      <c r="P207" s="158"/>
      <c r="R207" s="334"/>
      <c r="S207" s="334"/>
      <c r="T207" s="334"/>
    </row>
    <row r="208" spans="3:20" ht="12.75">
      <c r="C208" s="52" t="s">
        <v>116</v>
      </c>
      <c r="D208" s="52"/>
      <c r="E208" s="52"/>
      <c r="F208" s="52"/>
      <c r="G208" s="52"/>
      <c r="H208" s="52"/>
      <c r="I208" s="52"/>
      <c r="J208" s="52"/>
      <c r="K208" s="52"/>
      <c r="L208" s="52"/>
      <c r="M208" s="168" t="s">
        <v>1</v>
      </c>
      <c r="N208" s="162"/>
      <c r="O208" s="101"/>
      <c r="P208" s="158"/>
      <c r="R208" s="334"/>
      <c r="S208" s="334"/>
      <c r="T208" s="334"/>
    </row>
    <row r="209" spans="3:20" ht="12.75">
      <c r="C209" s="52" t="s">
        <v>117</v>
      </c>
      <c r="D209" s="52"/>
      <c r="E209" s="52"/>
      <c r="F209" s="52"/>
      <c r="G209" s="52"/>
      <c r="H209" s="52"/>
      <c r="I209" s="52"/>
      <c r="J209" s="52"/>
      <c r="K209" s="52"/>
      <c r="L209" s="52"/>
      <c r="M209" s="168" t="s">
        <v>1</v>
      </c>
      <c r="N209" s="162"/>
      <c r="O209" s="101"/>
      <c r="P209" s="158"/>
      <c r="R209" s="334"/>
      <c r="S209" s="334"/>
      <c r="T209" s="334"/>
    </row>
    <row r="210" spans="2:20" ht="12.75">
      <c r="B210" s="1"/>
      <c r="C210" s="74"/>
      <c r="D210" s="52"/>
      <c r="E210" s="52"/>
      <c r="F210" s="52"/>
      <c r="G210" s="52"/>
      <c r="H210" s="52"/>
      <c r="I210" s="52"/>
      <c r="J210" s="52"/>
      <c r="K210" s="52"/>
      <c r="L210" s="52"/>
      <c r="M210" s="168" t="s">
        <v>1</v>
      </c>
      <c r="N210" s="162"/>
      <c r="O210" s="222"/>
      <c r="P210" s="158"/>
      <c r="R210" s="334"/>
      <c r="S210" s="334"/>
      <c r="T210" s="334"/>
    </row>
    <row r="211" spans="1:20" ht="12.75">
      <c r="A211" s="218" t="s">
        <v>219</v>
      </c>
      <c r="B211" s="151" t="s">
        <v>118</v>
      </c>
      <c r="C211" s="55"/>
      <c r="D211" s="55"/>
      <c r="E211" s="55"/>
      <c r="F211" s="55"/>
      <c r="G211" s="55"/>
      <c r="H211" s="55"/>
      <c r="I211" s="55"/>
      <c r="J211" s="55"/>
      <c r="K211" s="55"/>
      <c r="L211" s="55"/>
      <c r="M211" s="168" t="s">
        <v>3</v>
      </c>
      <c r="N211" s="167">
        <f>SUM(N207:N210)</f>
        <v>0</v>
      </c>
      <c r="O211" s="101"/>
      <c r="P211" s="158"/>
      <c r="R211" s="334"/>
      <c r="S211" s="334"/>
      <c r="T211" s="334"/>
    </row>
    <row r="212" spans="3:20" ht="12.75">
      <c r="C212" s="50" t="s">
        <v>220</v>
      </c>
      <c r="D212" s="50"/>
      <c r="E212" s="50"/>
      <c r="F212" s="50"/>
      <c r="G212" s="50"/>
      <c r="H212" s="50"/>
      <c r="I212" s="50"/>
      <c r="J212" s="50"/>
      <c r="K212" s="50"/>
      <c r="L212" s="435">
        <f>IF(N204="",0,N204)</f>
        <v>0.1025</v>
      </c>
      <c r="M212" s="168" t="s">
        <v>2</v>
      </c>
      <c r="N212" s="167">
        <f>N211*L212</f>
        <v>0</v>
      </c>
      <c r="O212" s="157" t="s">
        <v>1</v>
      </c>
      <c r="P212" s="164">
        <f>N211-N212</f>
        <v>0</v>
      </c>
      <c r="R212" s="334"/>
      <c r="S212" s="334"/>
      <c r="T212" s="334"/>
    </row>
    <row r="213" spans="3:20" ht="12.75">
      <c r="C213" s="55"/>
      <c r="D213" s="55"/>
      <c r="E213" s="55"/>
      <c r="F213" s="55"/>
      <c r="G213" s="55"/>
      <c r="H213" s="55"/>
      <c r="I213" s="55"/>
      <c r="J213" s="55"/>
      <c r="K213" s="55"/>
      <c r="L213" s="55"/>
      <c r="M213" s="56"/>
      <c r="N213" s="55"/>
      <c r="O213" s="102"/>
      <c r="P213" s="111"/>
      <c r="R213" s="334"/>
      <c r="S213" s="334"/>
      <c r="T213" s="334"/>
    </row>
    <row r="214" spans="1:20" ht="12.75">
      <c r="A214" s="218" t="s">
        <v>180</v>
      </c>
      <c r="B214" s="60" t="s">
        <v>119</v>
      </c>
      <c r="O214" s="157" t="s">
        <v>3</v>
      </c>
      <c r="P214" s="225">
        <f>P203-P204+P212</f>
        <v>0</v>
      </c>
      <c r="R214" s="334"/>
      <c r="S214" s="334"/>
      <c r="T214" s="334"/>
    </row>
    <row r="215" spans="1:20" ht="12.75">
      <c r="A215" s="218"/>
      <c r="B215" s="60"/>
      <c r="O215" s="157"/>
      <c r="P215" s="225"/>
      <c r="R215" s="341" t="str">
        <f>IF(R49="Nein","Alter&lt;55",IF(R48="Ja","Ja","Nein"))</f>
        <v>Nein</v>
      </c>
      <c r="S215" s="427" t="s">
        <v>397</v>
      </c>
      <c r="T215" s="334"/>
    </row>
    <row r="216" spans="1:20" ht="12.75">
      <c r="A216" s="416"/>
      <c r="B216" s="82"/>
      <c r="C216" s="140" t="s">
        <v>384</v>
      </c>
      <c r="D216" s="5"/>
      <c r="E216" s="5"/>
      <c r="F216" s="5"/>
      <c r="G216" s="5"/>
      <c r="H216" s="5"/>
      <c r="I216" s="5"/>
      <c r="J216" s="5"/>
      <c r="K216" s="5"/>
      <c r="L216" s="5"/>
      <c r="M216" s="21"/>
      <c r="N216" s="6" t="s">
        <v>253</v>
      </c>
      <c r="O216" s="208"/>
      <c r="P216" s="433">
        <f>IF(R216="Ja",IF(P93&gt;P214,P214,P93),0)</f>
        <v>0</v>
      </c>
      <c r="R216" s="341" t="str">
        <f>IF(R49="Nein","Alter&lt;55",IF(R54="Ja","Ja","Nein"))</f>
        <v>Nein</v>
      </c>
      <c r="S216" s="427" t="s">
        <v>398</v>
      </c>
      <c r="T216" s="334"/>
    </row>
    <row r="217" spans="1:20" ht="12.75">
      <c r="A217" s="416"/>
      <c r="B217" s="82"/>
      <c r="C217" s="140" t="s">
        <v>385</v>
      </c>
      <c r="D217" s="5"/>
      <c r="E217" s="5"/>
      <c r="F217" s="5"/>
      <c r="G217" s="5"/>
      <c r="H217" s="5"/>
      <c r="I217" s="5"/>
      <c r="J217" s="5"/>
      <c r="K217" s="5"/>
      <c r="L217" s="5"/>
      <c r="M217" s="21"/>
      <c r="N217" s="417" t="s">
        <v>386</v>
      </c>
      <c r="O217" s="208"/>
      <c r="P217" s="221">
        <f>IF(R215="Ja",IF(P214-P216&lt;0,0,P214-P216),0)</f>
        <v>0</v>
      </c>
      <c r="R217" s="334"/>
      <c r="S217" s="334"/>
      <c r="T217" s="334"/>
    </row>
    <row r="218" spans="1:20" ht="12.75">
      <c r="A218" s="416"/>
      <c r="B218" s="82"/>
      <c r="O218" s="102"/>
      <c r="P218" s="418"/>
      <c r="R218" s="334"/>
      <c r="S218" s="334"/>
      <c r="T218" s="334"/>
    </row>
    <row r="219" spans="3:20" ht="12.75">
      <c r="C219" s="9" t="s">
        <v>221</v>
      </c>
      <c r="O219" s="101"/>
      <c r="P219" s="158"/>
      <c r="R219" s="334"/>
      <c r="S219" s="334"/>
      <c r="T219" s="334"/>
    </row>
    <row r="220" spans="3:20" ht="12.75">
      <c r="C220" s="5" t="s">
        <v>222</v>
      </c>
      <c r="D220" s="50"/>
      <c r="E220" s="50"/>
      <c r="F220" s="50"/>
      <c r="G220" s="50"/>
      <c r="H220" s="50"/>
      <c r="I220" s="50"/>
      <c r="J220" s="50"/>
      <c r="K220" s="50"/>
      <c r="L220" s="50"/>
      <c r="M220" s="51"/>
      <c r="N220" s="50"/>
      <c r="O220" s="157" t="s">
        <v>2</v>
      </c>
      <c r="P220" s="164">
        <f>IF(R220="Ja",(N124+N157+IF(R201="Nein",N164,0))*(1-N204),0)</f>
        <v>0</v>
      </c>
      <c r="R220" s="341" t="str">
        <f>R38</f>
        <v>Nein</v>
      </c>
      <c r="S220" s="334" t="s">
        <v>263</v>
      </c>
      <c r="T220" s="334"/>
    </row>
    <row r="221" spans="3:20" ht="12.75">
      <c r="C221" s="5" t="s">
        <v>269</v>
      </c>
      <c r="D221" s="50"/>
      <c r="E221" s="50"/>
      <c r="F221" s="50"/>
      <c r="G221" s="50"/>
      <c r="H221" s="50"/>
      <c r="I221" s="50"/>
      <c r="J221" s="50"/>
      <c r="K221" s="50"/>
      <c r="L221" s="50"/>
      <c r="M221" s="51"/>
      <c r="N221" s="50"/>
      <c r="O221" s="80" t="s">
        <v>1</v>
      </c>
      <c r="P221" s="167">
        <f>IF(AND(N135&gt;N139,R135="Nein"),N135-N139,0)+IF(AND(N136&gt;P139,R136="Nein"),N136-P139,0)+IF(AND(N149&gt;N153,R149="Nein"),N149-N153,0)+IF(AND(N150&gt;P153,R150="Nein"),N150-P153,0)</f>
        <v>0</v>
      </c>
      <c r="R221" s="341" t="str">
        <f>IF(OR(R135="Ja",R136="Ja",R149="Ja",R150="Ja")=TRUE,"Ja","Nein")</f>
        <v>Nein</v>
      </c>
      <c r="S221" s="334" t="s">
        <v>187</v>
      </c>
      <c r="T221" s="334"/>
    </row>
    <row r="222" spans="3:20" ht="12.75">
      <c r="C222" s="5" t="s">
        <v>272</v>
      </c>
      <c r="D222" s="50"/>
      <c r="E222" s="50"/>
      <c r="F222" s="50"/>
      <c r="G222" s="50"/>
      <c r="H222" s="50"/>
      <c r="I222" s="50"/>
      <c r="J222" s="50"/>
      <c r="K222" s="50"/>
      <c r="L222" s="50"/>
      <c r="M222" s="51"/>
      <c r="N222" s="50"/>
      <c r="O222" s="80" t="s">
        <v>2</v>
      </c>
      <c r="P222" s="167">
        <f>IF(AND(R149="Nein",R222="Ja"),IF(N149-N155&lt;0,0,N149-N155),0)+IF(AND(R150="Nein",R222="Ja"),IF(N150-P155&lt;0,0,N150-P155),0)</f>
        <v>0</v>
      </c>
      <c r="R222" s="341" t="str">
        <f>R31</f>
        <v>Nein</v>
      </c>
      <c r="S222" s="427" t="s">
        <v>396</v>
      </c>
      <c r="T222" s="334"/>
    </row>
    <row r="223" spans="3:20" ht="12.75">
      <c r="C223" s="5" t="s">
        <v>380</v>
      </c>
      <c r="D223" s="50"/>
      <c r="E223" s="50"/>
      <c r="F223" s="50"/>
      <c r="G223" s="50"/>
      <c r="H223" s="50"/>
      <c r="I223" s="50"/>
      <c r="J223" s="50"/>
      <c r="K223" s="50"/>
      <c r="L223" s="50"/>
      <c r="M223" s="51"/>
      <c r="N223" s="50"/>
      <c r="O223" s="80" t="s">
        <v>1</v>
      </c>
      <c r="P223" s="167">
        <f>P202</f>
        <v>0</v>
      </c>
      <c r="R223" s="341" t="str">
        <f>R58</f>
        <v>Nein</v>
      </c>
      <c r="S223" s="334" t="s">
        <v>377</v>
      </c>
      <c r="T223" s="334"/>
    </row>
    <row r="224" spans="3:20" ht="12.75">
      <c r="C224" s="31" t="s">
        <v>317</v>
      </c>
      <c r="D224" s="52"/>
      <c r="E224" s="52"/>
      <c r="F224" s="52"/>
      <c r="G224" s="52"/>
      <c r="H224" s="52"/>
      <c r="I224" s="52"/>
      <c r="J224" s="52"/>
      <c r="K224" s="52"/>
      <c r="L224" s="52"/>
      <c r="M224" s="148"/>
      <c r="N224" s="150"/>
      <c r="O224" s="243" t="s">
        <v>230</v>
      </c>
      <c r="P224" s="162"/>
      <c r="R224" s="334"/>
      <c r="S224" s="348"/>
      <c r="T224" s="334"/>
    </row>
    <row r="225" spans="3:20" ht="12.75">
      <c r="C225" s="9"/>
      <c r="D225" s="55"/>
      <c r="E225" s="55"/>
      <c r="F225" s="55"/>
      <c r="G225" s="55"/>
      <c r="H225" s="55"/>
      <c r="I225" s="55"/>
      <c r="J225" s="55"/>
      <c r="K225" s="55"/>
      <c r="L225" s="55"/>
      <c r="M225" s="56"/>
      <c r="N225" s="55"/>
      <c r="O225" s="80"/>
      <c r="P225" s="167"/>
      <c r="R225" s="334"/>
      <c r="S225" s="348"/>
      <c r="T225" s="334"/>
    </row>
    <row r="226" spans="1:20" ht="12.75">
      <c r="A226" s="262" t="s">
        <v>192</v>
      </c>
      <c r="B226" s="151" t="s">
        <v>120</v>
      </c>
      <c r="C226" s="55"/>
      <c r="D226" s="55"/>
      <c r="E226" s="55"/>
      <c r="F226" s="55"/>
      <c r="G226" s="55"/>
      <c r="H226" s="55"/>
      <c r="I226" s="55"/>
      <c r="J226" s="55"/>
      <c r="K226" s="55"/>
      <c r="L226" s="55"/>
      <c r="M226" s="56"/>
      <c r="N226" s="158"/>
      <c r="O226" s="186" t="s">
        <v>3</v>
      </c>
      <c r="P226" s="223">
        <f>P214-P220+P221+P224-P222+P223</f>
        <v>0</v>
      </c>
      <c r="R226" s="341" t="str">
        <f>R38</f>
        <v>Nein</v>
      </c>
      <c r="S226" s="427" t="s">
        <v>395</v>
      </c>
      <c r="T226" s="334"/>
    </row>
    <row r="227" spans="1:20" ht="12.75">
      <c r="A227" s="2"/>
      <c r="B227" s="9"/>
      <c r="C227" s="9"/>
      <c r="D227" s="9"/>
      <c r="E227" s="9"/>
      <c r="F227" s="9"/>
      <c r="G227" s="9"/>
      <c r="H227" s="9"/>
      <c r="I227" s="9"/>
      <c r="J227" s="9"/>
      <c r="K227" s="9"/>
      <c r="L227" s="9"/>
      <c r="M227" s="22"/>
      <c r="N227" s="9"/>
      <c r="O227" s="224"/>
      <c r="P227" s="215"/>
      <c r="R227" s="341" t="str">
        <f>IF(R49="Nein","Alter&lt;55",IF(R48="Ja","Ja","Nein"))</f>
        <v>Nein</v>
      </c>
      <c r="S227" s="427" t="s">
        <v>399</v>
      </c>
      <c r="T227" s="334"/>
    </row>
    <row r="228" spans="1:20" ht="12.75">
      <c r="A228" s="2"/>
      <c r="B228" s="9"/>
      <c r="C228" s="140" t="s">
        <v>223</v>
      </c>
      <c r="D228" s="5"/>
      <c r="E228" s="5"/>
      <c r="F228" s="5"/>
      <c r="G228" s="5"/>
      <c r="H228" s="5"/>
      <c r="I228" s="5"/>
      <c r="J228" s="5"/>
      <c r="K228" s="5"/>
      <c r="L228" s="5"/>
      <c r="M228" s="21"/>
      <c r="N228" s="6" t="s">
        <v>253</v>
      </c>
      <c r="O228" s="208"/>
      <c r="P228" s="433">
        <f>IF(R228="Ja",IF(P93&gt;P226,P226,P93),0)</f>
        <v>0</v>
      </c>
      <c r="R228" s="341" t="str">
        <f>IF(R49="Nein","Alter&lt;55",IF(R54="Ja","Ja","Nein"))</f>
        <v>Nein</v>
      </c>
      <c r="S228" s="427" t="s">
        <v>400</v>
      </c>
      <c r="T228" s="334"/>
    </row>
    <row r="229" spans="1:20" ht="12.75">
      <c r="A229" s="2"/>
      <c r="B229" s="9"/>
      <c r="C229" s="140" t="s">
        <v>224</v>
      </c>
      <c r="D229" s="5"/>
      <c r="E229" s="5"/>
      <c r="F229" s="5"/>
      <c r="G229" s="5"/>
      <c r="H229" s="5"/>
      <c r="I229" s="5"/>
      <c r="J229" s="5"/>
      <c r="K229" s="5"/>
      <c r="L229" s="5"/>
      <c r="M229" s="21"/>
      <c r="N229" s="6" t="s">
        <v>264</v>
      </c>
      <c r="O229" s="208"/>
      <c r="P229" s="221">
        <f>IF(R227="Ja",IF(P226-P228&lt;0,0,P226-P228),0)</f>
        <v>0</v>
      </c>
      <c r="R229" s="334"/>
      <c r="S229" s="334"/>
      <c r="T229" s="334"/>
    </row>
    <row r="230" spans="15:20" ht="12.75">
      <c r="O230" s="7"/>
      <c r="R230" s="334"/>
      <c r="S230" s="334"/>
      <c r="T230" s="334"/>
    </row>
    <row r="231" spans="15:20" ht="12.75">
      <c r="O231" s="7"/>
      <c r="R231" s="334"/>
      <c r="S231" s="334"/>
      <c r="T231" s="334"/>
    </row>
    <row r="232" spans="15:20" ht="12.75">
      <c r="O232" s="7"/>
      <c r="R232" s="334"/>
      <c r="S232" s="334"/>
      <c r="T232" s="334"/>
    </row>
    <row r="233" spans="1:20" ht="12.75">
      <c r="A233" s="135"/>
      <c r="B233" s="135"/>
      <c r="R233" s="334"/>
      <c r="S233" s="334"/>
      <c r="T233" s="334"/>
    </row>
    <row r="234" spans="1:20" ht="15">
      <c r="A234" s="226" t="s">
        <v>318</v>
      </c>
      <c r="B234" s="226" t="s">
        <v>188</v>
      </c>
      <c r="C234" s="128"/>
      <c r="D234" s="128"/>
      <c r="E234" s="129"/>
      <c r="F234" s="129"/>
      <c r="G234" s="129"/>
      <c r="H234" s="129"/>
      <c r="I234" s="129"/>
      <c r="J234" s="129"/>
      <c r="K234" s="129"/>
      <c r="L234" s="136"/>
      <c r="M234" s="137"/>
      <c r="N234" s="136"/>
      <c r="O234" s="137"/>
      <c r="P234" s="136"/>
      <c r="Q234" s="126"/>
      <c r="R234" s="334"/>
      <c r="S234" s="334"/>
      <c r="T234" s="334"/>
    </row>
    <row r="235" spans="1:20" ht="15">
      <c r="A235" s="226"/>
      <c r="B235" s="226"/>
      <c r="C235" s="128"/>
      <c r="D235" s="128"/>
      <c r="E235" s="129"/>
      <c r="F235" s="129"/>
      <c r="G235" s="129"/>
      <c r="H235" s="129"/>
      <c r="I235" s="129"/>
      <c r="J235" s="129"/>
      <c r="K235" s="129"/>
      <c r="L235" s="136"/>
      <c r="M235" s="137"/>
      <c r="N235" s="136"/>
      <c r="O235" s="137"/>
      <c r="P235" s="136"/>
      <c r="Q235" s="126"/>
      <c r="R235" s="334"/>
      <c r="S235" s="334"/>
      <c r="T235" s="334"/>
    </row>
    <row r="236" spans="1:20" ht="12.75">
      <c r="A236" s="129"/>
      <c r="B236" s="88" t="s">
        <v>391</v>
      </c>
      <c r="C236" s="1"/>
      <c r="E236" s="2"/>
      <c r="F236" s="2"/>
      <c r="G236" s="2"/>
      <c r="H236" s="2"/>
      <c r="I236" s="2"/>
      <c r="J236" s="2"/>
      <c r="K236" s="2"/>
      <c r="L236" s="3"/>
      <c r="M236" s="27"/>
      <c r="N236" s="3"/>
      <c r="O236" s="27"/>
      <c r="P236" s="3"/>
      <c r="Q236" s="126"/>
      <c r="R236" s="334"/>
      <c r="S236" s="334"/>
      <c r="T236" s="334"/>
    </row>
    <row r="237" spans="1:20" ht="12.75">
      <c r="A237" s="134">
        <v>6.1</v>
      </c>
      <c r="B237" s="216" t="s">
        <v>18</v>
      </c>
      <c r="C237" s="15"/>
      <c r="E237" s="2"/>
      <c r="F237" s="2"/>
      <c r="G237" s="2"/>
      <c r="H237" s="2"/>
      <c r="I237" s="2"/>
      <c r="J237" s="2"/>
      <c r="K237" s="2"/>
      <c r="L237" s="3"/>
      <c r="M237" s="27"/>
      <c r="N237" s="4"/>
      <c r="O237" s="28"/>
      <c r="P237" s="4"/>
      <c r="Q237" s="126"/>
      <c r="R237" s="334"/>
      <c r="S237" s="334"/>
      <c r="T237" s="334"/>
    </row>
    <row r="238" spans="1:20" ht="12.75">
      <c r="A238" s="129"/>
      <c r="B238" s="5" t="s">
        <v>225</v>
      </c>
      <c r="C238" s="5"/>
      <c r="D238" s="5"/>
      <c r="E238" s="263" t="s">
        <v>254</v>
      </c>
      <c r="F238" s="441" t="str">
        <f>IF(C102="","",C102)</f>
        <v/>
      </c>
      <c r="G238" s="441"/>
      <c r="H238" s="441"/>
      <c r="I238" s="441"/>
      <c r="J238" s="441"/>
      <c r="K238" s="441"/>
      <c r="L238" s="264" t="s">
        <v>29</v>
      </c>
      <c r="M238" s="208" t="s">
        <v>1</v>
      </c>
      <c r="N238" s="204">
        <f>IF(P102&lt;N106,0,P102)+IF(R240="Nein",IF(P103&lt;P106,0,P103))</f>
        <v>0</v>
      </c>
      <c r="O238" s="228"/>
      <c r="P238" s="198"/>
      <c r="Q238" s="126"/>
      <c r="R238" s="341" t="str">
        <f>R29</f>
        <v>Nein</v>
      </c>
      <c r="S238" s="334" t="s">
        <v>255</v>
      </c>
      <c r="T238" s="334"/>
    </row>
    <row r="239" spans="1:20" ht="12.75">
      <c r="A239" s="129"/>
      <c r="B239" s="10" t="s">
        <v>226</v>
      </c>
      <c r="C239" s="10"/>
      <c r="D239" s="5"/>
      <c r="E239" s="5"/>
      <c r="F239" s="5"/>
      <c r="G239" s="5"/>
      <c r="H239" s="5"/>
      <c r="I239" s="5"/>
      <c r="J239" s="5"/>
      <c r="K239" s="5"/>
      <c r="L239" s="6"/>
      <c r="M239" s="199" t="s">
        <v>2</v>
      </c>
      <c r="N239" s="227">
        <f>IF(N238=0,0,'Hilfsblatt Verkaufskosten'!F16)</f>
        <v>0</v>
      </c>
      <c r="O239" s="229"/>
      <c r="P239" s="202"/>
      <c r="Q239" s="126"/>
      <c r="R239" s="341" t="str">
        <f>R102</f>
        <v>Nein</v>
      </c>
      <c r="S239" s="334" t="s">
        <v>256</v>
      </c>
      <c r="T239" s="334"/>
    </row>
    <row r="240" spans="1:20" ht="12.75">
      <c r="A240" s="129"/>
      <c r="B240" s="9"/>
      <c r="C240" s="5" t="s">
        <v>227</v>
      </c>
      <c r="D240" s="5"/>
      <c r="E240" s="5"/>
      <c r="F240" s="5"/>
      <c r="G240" s="5"/>
      <c r="H240" s="5"/>
      <c r="I240" s="5"/>
      <c r="J240" s="5"/>
      <c r="K240" s="5"/>
      <c r="L240" s="6"/>
      <c r="M240" s="199" t="s">
        <v>2</v>
      </c>
      <c r="N240" s="204">
        <f>IF(P102&lt;N106,0,N108)+IF(R240="Nein",IF(P103&lt;P106,0,P108))</f>
        <v>0</v>
      </c>
      <c r="O240" s="230" t="s">
        <v>1</v>
      </c>
      <c r="P240" s="207">
        <f>N238-N239-N240</f>
        <v>0</v>
      </c>
      <c r="Q240" s="126"/>
      <c r="R240" s="341" t="str">
        <f>R103</f>
        <v>Nein</v>
      </c>
      <c r="S240" s="334" t="s">
        <v>257</v>
      </c>
      <c r="T240" s="334"/>
    </row>
    <row r="241" spans="1:20" ht="12.75">
      <c r="A241" s="129"/>
      <c r="B241" s="2"/>
      <c r="C241" s="2"/>
      <c r="E241" s="2"/>
      <c r="F241" s="2"/>
      <c r="G241" s="2"/>
      <c r="H241" s="2"/>
      <c r="I241" s="2"/>
      <c r="J241" s="2"/>
      <c r="K241" s="2"/>
      <c r="L241" s="3"/>
      <c r="M241" s="27"/>
      <c r="N241" s="3"/>
      <c r="O241" s="197"/>
      <c r="P241" s="198"/>
      <c r="Q241" s="126"/>
      <c r="R241" s="334"/>
      <c r="S241" s="334"/>
      <c r="T241" s="334"/>
    </row>
    <row r="242" spans="1:20" ht="12.75">
      <c r="A242" s="134">
        <v>6.2</v>
      </c>
      <c r="B242" s="196" t="s">
        <v>189</v>
      </c>
      <c r="C242" s="2"/>
      <c r="E242" s="2"/>
      <c r="F242" s="2"/>
      <c r="G242" s="2"/>
      <c r="H242" s="2"/>
      <c r="I242" s="2"/>
      <c r="J242" s="2"/>
      <c r="K242" s="2"/>
      <c r="L242" s="3"/>
      <c r="M242" s="27"/>
      <c r="N242" s="3"/>
      <c r="O242" s="201"/>
      <c r="P242" s="202"/>
      <c r="Q242" s="126"/>
      <c r="R242" s="334"/>
      <c r="S242" s="334"/>
      <c r="T242" s="334"/>
    </row>
    <row r="243" spans="1:20" ht="12.75">
      <c r="A243" s="129"/>
      <c r="B243" s="142" t="s">
        <v>79</v>
      </c>
      <c r="C243" s="5"/>
      <c r="D243" s="5"/>
      <c r="E243" s="263" t="s">
        <v>254</v>
      </c>
      <c r="F243" s="452"/>
      <c r="G243" s="452"/>
      <c r="H243" s="452"/>
      <c r="I243" s="452"/>
      <c r="J243" s="452"/>
      <c r="K243" s="452"/>
      <c r="L243" s="265" t="s">
        <v>29</v>
      </c>
      <c r="M243" s="208" t="s">
        <v>1</v>
      </c>
      <c r="N243" s="204">
        <f>IF(AND(N135&gt;N139,R135="Ja"),N135,0)+IF(AND(N136&gt;P139,R136="Ja"),N136,0)+IF(AND(N149&gt;N153,R149="Ja"),N149,0)+IF(AND(N150&gt;P153,R150="Ja"),N150,0)</f>
        <v>0</v>
      </c>
      <c r="O243" s="229"/>
      <c r="P243" s="202"/>
      <c r="Q243" s="126"/>
      <c r="R243" s="341" t="str">
        <f>IF(OR(R135="Ja",R136="Ja",R149="Ja",R150="Ja")=TRUE,"Ja","Nein")</f>
        <v>Nein</v>
      </c>
      <c r="S243" s="334" t="s">
        <v>187</v>
      </c>
      <c r="T243" s="334"/>
    </row>
    <row r="244" spans="1:20" ht="12.75">
      <c r="A244" s="129"/>
      <c r="B244" s="10"/>
      <c r="C244" s="5" t="s">
        <v>228</v>
      </c>
      <c r="D244" s="10"/>
      <c r="E244" s="10"/>
      <c r="F244" s="5"/>
      <c r="G244" s="5"/>
      <c r="H244" s="5"/>
      <c r="I244" s="5"/>
      <c r="J244" s="5"/>
      <c r="K244" s="10"/>
      <c r="L244" s="16"/>
      <c r="M244" s="208" t="s">
        <v>2</v>
      </c>
      <c r="N244" s="204">
        <f>IF(AND(N135&gt;N139,R135="Ja"),N139,0)+IF(AND(N136&gt;P139,R136="Ja"),P139,0)+IF(AND(N149&gt;N153,R149="Ja"),N153,0)+IF(AND(N150&gt;P153,R150="Ja"),P153,0)</f>
        <v>0</v>
      </c>
      <c r="O244" s="199" t="s">
        <v>1</v>
      </c>
      <c r="P244" s="207">
        <f>N243-N244</f>
        <v>0</v>
      </c>
      <c r="Q244" s="126"/>
      <c r="R244" s="349">
        <f>IF(R243="Ja",IF(AND(N135&gt;N139,R135="Ja"),N135-N139,0)+IF(AND(N136&gt;P139,R136="Ja"),N136-P139,0)+IF(AND(N149&gt;N153,R149="Ja"),N149-N153,0)+IF(AND(N150&gt;P153,R150="Ja"),N150-P153,0),0)</f>
        <v>0</v>
      </c>
      <c r="S244" s="334" t="s">
        <v>190</v>
      </c>
      <c r="T244" s="334"/>
    </row>
    <row r="245" spans="1:20" ht="12.75">
      <c r="A245" s="134">
        <v>6.3</v>
      </c>
      <c r="B245" s="216" t="s">
        <v>19</v>
      </c>
      <c r="C245" s="9"/>
      <c r="D245" s="9"/>
      <c r="E245" s="9"/>
      <c r="F245" s="9"/>
      <c r="G245" s="9"/>
      <c r="H245" s="9"/>
      <c r="I245" s="9"/>
      <c r="J245" s="9"/>
      <c r="K245" s="9"/>
      <c r="L245" s="4"/>
      <c r="M245" s="28"/>
      <c r="N245" s="4" t="s">
        <v>174</v>
      </c>
      <c r="O245" s="208" t="s">
        <v>3</v>
      </c>
      <c r="P245" s="215">
        <f>P240+P244</f>
        <v>0</v>
      </c>
      <c r="Q245" s="126"/>
      <c r="R245" s="334"/>
      <c r="S245" s="334"/>
      <c r="T245" s="334"/>
    </row>
    <row r="246" spans="1:20" ht="12.75">
      <c r="A246" s="126"/>
      <c r="B246" s="126"/>
      <c r="C246" s="126"/>
      <c r="D246" s="126"/>
      <c r="E246" s="126"/>
      <c r="F246" s="126"/>
      <c r="G246" s="126"/>
      <c r="H246" s="126"/>
      <c r="I246" s="126"/>
      <c r="J246" s="126"/>
      <c r="K246" s="126"/>
      <c r="L246" s="126"/>
      <c r="M246" s="130"/>
      <c r="N246" s="126"/>
      <c r="O246" s="130"/>
      <c r="P246" s="138" t="str">
        <f>IF(AND(R253="Ja",R254="Nein"),"negativer Wertzuwachs ist nicht in Ziffer 7.1 zu übertragen",IF(AND(R253="Nein",R254="Ja"),"Anteil aufgeschobener Grundstückgewinn ist nicht in Ziffer 7.1 zu übertragen",IF(AND(R253="Ja",R254="Ja"),"Nach Abzug des Anteils aufgeschobener Grundstückgewinn ist der negative Wertzuwachs nicht in Ziffer 7.1 zu übertragen","")))</f>
        <v/>
      </c>
      <c r="Q246" s="126"/>
      <c r="R246" s="349">
        <f>N238-N240+N243-N244</f>
        <v>0</v>
      </c>
      <c r="S246" s="334" t="s">
        <v>373</v>
      </c>
      <c r="T246" s="334"/>
    </row>
    <row r="247" spans="1:20" ht="12.75">
      <c r="A247" s="135"/>
      <c r="B247" s="135"/>
      <c r="C247" s="135"/>
      <c r="D247" s="135"/>
      <c r="E247" s="135"/>
      <c r="F247" s="135"/>
      <c r="G247" s="135"/>
      <c r="H247" s="135"/>
      <c r="I247" s="135"/>
      <c r="J247" s="135"/>
      <c r="K247" s="135"/>
      <c r="L247" s="135"/>
      <c r="M247" s="139"/>
      <c r="N247" s="135"/>
      <c r="O247" s="139"/>
      <c r="P247" s="135"/>
      <c r="Q247" s="135"/>
      <c r="R247" s="349">
        <f>-'Zusammenfassung der Einzelfälle'!AB25</f>
        <v>0</v>
      </c>
      <c r="S247" s="334" t="s">
        <v>371</v>
      </c>
      <c r="T247" s="334"/>
    </row>
    <row r="248" spans="1:20" ht="12.75">
      <c r="A248" s="135"/>
      <c r="B248" s="135"/>
      <c r="C248" s="135"/>
      <c r="D248" s="135"/>
      <c r="E248" s="135"/>
      <c r="F248" s="135"/>
      <c r="G248" s="135"/>
      <c r="H248" s="135"/>
      <c r="I248" s="135"/>
      <c r="J248" s="135"/>
      <c r="K248" s="135"/>
      <c r="L248" s="135"/>
      <c r="M248" s="139"/>
      <c r="N248" s="135"/>
      <c r="O248" s="139"/>
      <c r="P248" s="135"/>
      <c r="Q248" s="135"/>
      <c r="R248" s="349">
        <f>R246+R247</f>
        <v>0</v>
      </c>
      <c r="S248" s="414" t="s">
        <v>374</v>
      </c>
      <c r="T248" s="334"/>
    </row>
    <row r="249" spans="1:20" ht="12.75">
      <c r="A249" s="135"/>
      <c r="B249" s="135"/>
      <c r="C249" s="135"/>
      <c r="D249" s="135"/>
      <c r="E249" s="135"/>
      <c r="F249" s="135"/>
      <c r="G249" s="135"/>
      <c r="H249" s="135"/>
      <c r="I249" s="135"/>
      <c r="J249" s="135"/>
      <c r="K249" s="135"/>
      <c r="L249" s="135"/>
      <c r="M249" s="139"/>
      <c r="N249" s="135"/>
      <c r="O249" s="139"/>
      <c r="P249" s="135"/>
      <c r="Q249" s="135"/>
      <c r="R249" s="341">
        <f>IF(R248=0,0,ROUND(-('Hilfsblatt Verkaufskosten'!F16/IF('Hilfsblatt Verkaufskosten'!D16=0,1,'Hilfsblatt Verkaufskosten'!D16)*Fragebogen!R248),0))</f>
        <v>0</v>
      </c>
      <c r="S249" s="334" t="s">
        <v>375</v>
      </c>
      <c r="T249" s="334"/>
    </row>
    <row r="250" spans="1:20" ht="15">
      <c r="A250" s="226" t="s">
        <v>319</v>
      </c>
      <c r="B250" s="226" t="s">
        <v>191</v>
      </c>
      <c r="C250" s="129"/>
      <c r="D250" s="129"/>
      <c r="E250" s="129"/>
      <c r="F250" s="129"/>
      <c r="G250" s="129"/>
      <c r="H250" s="129"/>
      <c r="I250" s="129"/>
      <c r="J250" s="129"/>
      <c r="K250" s="129"/>
      <c r="L250" s="136"/>
      <c r="M250" s="137"/>
      <c r="N250" s="136"/>
      <c r="O250" s="137"/>
      <c r="P250" s="136"/>
      <c r="Q250" s="126"/>
      <c r="R250" s="349">
        <f>R248+R249</f>
        <v>0</v>
      </c>
      <c r="S250" s="414" t="s">
        <v>376</v>
      </c>
      <c r="T250" s="334"/>
    </row>
    <row r="251" spans="1:20" ht="15">
      <c r="A251" s="226"/>
      <c r="B251" s="226"/>
      <c r="C251" s="129"/>
      <c r="D251" s="129"/>
      <c r="E251" s="129"/>
      <c r="F251" s="129"/>
      <c r="G251" s="129"/>
      <c r="H251" s="129"/>
      <c r="I251" s="129"/>
      <c r="J251" s="129"/>
      <c r="K251" s="129"/>
      <c r="L251" s="136"/>
      <c r="M251" s="137"/>
      <c r="N251" s="136"/>
      <c r="O251" s="137"/>
      <c r="P251" s="136"/>
      <c r="Q251" s="126"/>
      <c r="R251" s="334"/>
      <c r="S251" s="334"/>
      <c r="T251" s="334"/>
    </row>
    <row r="252" spans="1:20" ht="12.75">
      <c r="A252" s="134">
        <v>7.1</v>
      </c>
      <c r="B252" s="216" t="s">
        <v>157</v>
      </c>
      <c r="C252" s="9"/>
      <c r="D252" s="9"/>
      <c r="E252" s="9"/>
      <c r="F252" s="9"/>
      <c r="G252" s="9"/>
      <c r="H252" s="9"/>
      <c r="I252" s="9"/>
      <c r="J252" s="9"/>
      <c r="K252" s="9"/>
      <c r="L252" s="4"/>
      <c r="M252" s="28"/>
      <c r="N252" s="4"/>
      <c r="O252" s="208"/>
      <c r="P252" s="215">
        <f>IF(R253="Ja",0,R250)</f>
        <v>0</v>
      </c>
      <c r="Q252" s="126"/>
      <c r="R252" s="334" t="s">
        <v>335</v>
      </c>
      <c r="S252" s="334"/>
      <c r="T252" s="334"/>
    </row>
    <row r="253" spans="1:20" ht="12.75">
      <c r="A253" s="134">
        <v>7.2</v>
      </c>
      <c r="B253" s="196" t="s">
        <v>20</v>
      </c>
      <c r="C253" s="2"/>
      <c r="D253" s="2"/>
      <c r="E253" s="2"/>
      <c r="F253" s="2"/>
      <c r="G253" s="2"/>
      <c r="H253" s="2"/>
      <c r="I253" s="2"/>
      <c r="J253" s="2"/>
      <c r="K253" s="2"/>
      <c r="L253" s="3"/>
      <c r="M253" s="27"/>
      <c r="N253" s="3"/>
      <c r="O253" s="201"/>
      <c r="P253" s="202"/>
      <c r="Q253" s="126"/>
      <c r="R253" s="341" t="str">
        <f>IF(R250&lt;0,"Ja","Nein")</f>
        <v>Nein</v>
      </c>
      <c r="S253" s="334" t="s">
        <v>354</v>
      </c>
      <c r="T253" s="334"/>
    </row>
    <row r="254" spans="1:20" ht="12.75">
      <c r="A254" s="129"/>
      <c r="B254" s="9"/>
      <c r="C254" s="5" t="s">
        <v>21</v>
      </c>
      <c r="D254" s="5"/>
      <c r="E254" s="5"/>
      <c r="F254" s="5"/>
      <c r="G254" s="5"/>
      <c r="H254" s="5"/>
      <c r="I254" s="5"/>
      <c r="J254" s="5"/>
      <c r="K254" s="5"/>
      <c r="L254" s="6"/>
      <c r="M254" s="208" t="s">
        <v>1</v>
      </c>
      <c r="N254" s="213"/>
      <c r="O254" s="201"/>
      <c r="P254" s="202"/>
      <c r="Q254" s="126"/>
      <c r="R254" s="341" t="str">
        <f>IF(OR(R239="Ja",R240="Ja"),"Ja","Nein")</f>
        <v>Nein</v>
      </c>
      <c r="S254" s="334" t="s">
        <v>372</v>
      </c>
      <c r="T254" s="334"/>
    </row>
    <row r="255" spans="1:20" ht="12.75">
      <c r="A255" s="129"/>
      <c r="B255" s="9"/>
      <c r="C255" s="10" t="s">
        <v>229</v>
      </c>
      <c r="D255" s="10"/>
      <c r="E255" s="10"/>
      <c r="F255" s="10"/>
      <c r="G255" s="10"/>
      <c r="H255" s="10"/>
      <c r="I255" s="10"/>
      <c r="J255" s="10"/>
      <c r="K255" s="10"/>
      <c r="L255" s="16"/>
      <c r="M255" s="208" t="s">
        <v>2</v>
      </c>
      <c r="N255" s="213"/>
      <c r="O255" s="201"/>
      <c r="P255" s="202"/>
      <c r="Q255" s="126"/>
      <c r="R255" s="334"/>
      <c r="S255" s="334"/>
      <c r="T255" s="334"/>
    </row>
    <row r="256" spans="1:20" ht="12.75">
      <c r="A256" s="129"/>
      <c r="B256" s="9"/>
      <c r="C256" s="10" t="s">
        <v>22</v>
      </c>
      <c r="D256" s="10"/>
      <c r="E256" s="10"/>
      <c r="F256" s="10"/>
      <c r="G256" s="10"/>
      <c r="H256" s="10"/>
      <c r="I256" s="10"/>
      <c r="J256" s="10"/>
      <c r="K256" s="10"/>
      <c r="L256" s="16"/>
      <c r="M256" s="208" t="s">
        <v>3</v>
      </c>
      <c r="N256" s="215">
        <f>IF(N254-N255&lt;0,0,N254-N255)</f>
        <v>0</v>
      </c>
      <c r="O256" s="236"/>
      <c r="P256" s="207"/>
      <c r="Q256" s="126"/>
      <c r="R256" s="334"/>
      <c r="S256" s="334"/>
      <c r="T256" s="334"/>
    </row>
    <row r="257" spans="1:20" ht="12.75">
      <c r="A257" s="134">
        <v>7.3</v>
      </c>
      <c r="B257" s="196" t="s">
        <v>124</v>
      </c>
      <c r="C257" s="2"/>
      <c r="D257" s="2"/>
      <c r="E257" s="2"/>
      <c r="F257" s="2"/>
      <c r="G257" s="2"/>
      <c r="H257" s="2"/>
      <c r="I257" s="2"/>
      <c r="J257" s="2"/>
      <c r="K257" s="2"/>
      <c r="L257" s="3"/>
      <c r="M257" s="27"/>
      <c r="N257" s="3"/>
      <c r="O257" s="197"/>
      <c r="P257" s="198"/>
      <c r="Q257" s="126"/>
      <c r="R257" s="334"/>
      <c r="S257" s="334"/>
      <c r="T257" s="334"/>
    </row>
    <row r="258" spans="1:20" ht="12.75">
      <c r="A258" s="129"/>
      <c r="B258" s="9"/>
      <c r="C258" s="5" t="s">
        <v>23</v>
      </c>
      <c r="D258" s="5"/>
      <c r="E258" s="5"/>
      <c r="F258" s="5"/>
      <c r="G258" s="17"/>
      <c r="H258" s="18"/>
      <c r="I258" s="18"/>
      <c r="J258" s="18"/>
      <c r="K258" s="18"/>
      <c r="L258" s="18"/>
      <c r="M258" s="231" t="s">
        <v>1</v>
      </c>
      <c r="N258" s="232"/>
      <c r="O258" s="234"/>
      <c r="P258" s="235"/>
      <c r="Q258" s="126"/>
      <c r="R258" s="334"/>
      <c r="S258" s="334"/>
      <c r="T258" s="334"/>
    </row>
    <row r="259" spans="1:20" ht="12.75">
      <c r="A259" s="129"/>
      <c r="B259" s="9"/>
      <c r="C259" s="10" t="s">
        <v>348</v>
      </c>
      <c r="D259" s="10"/>
      <c r="E259" s="10"/>
      <c r="F259" s="10"/>
      <c r="G259" s="19"/>
      <c r="H259" s="20"/>
      <c r="I259" s="20"/>
      <c r="J259" s="20"/>
      <c r="K259" s="20"/>
      <c r="L259" s="20"/>
      <c r="M259" s="231" t="s">
        <v>2</v>
      </c>
      <c r="N259" s="204">
        <f>N255</f>
        <v>0</v>
      </c>
      <c r="O259" s="201"/>
      <c r="P259" s="235"/>
      <c r="Q259" s="126"/>
      <c r="R259" s="334"/>
      <c r="S259" s="334"/>
      <c r="T259" s="334"/>
    </row>
    <row r="260" spans="1:20" ht="12.75">
      <c r="A260" s="129"/>
      <c r="B260" s="9"/>
      <c r="C260" s="5" t="s">
        <v>349</v>
      </c>
      <c r="D260" s="21"/>
      <c r="E260" s="21"/>
      <c r="F260" s="5"/>
      <c r="G260" s="18"/>
      <c r="H260" s="18"/>
      <c r="I260" s="18"/>
      <c r="J260" s="18"/>
      <c r="K260" s="18"/>
      <c r="L260" s="18"/>
      <c r="M260" s="231" t="s">
        <v>3</v>
      </c>
      <c r="N260" s="233">
        <f>IF(N258-N259&gt;N256,N256,IF(N258-N259&lt;0,0,N258-N259))</f>
        <v>0</v>
      </c>
      <c r="O260" s="236" t="s">
        <v>2</v>
      </c>
      <c r="P260" s="207">
        <f>IF(N260=0,0,IF(N260&gt;P252,P252,N260))</f>
        <v>0</v>
      </c>
      <c r="Q260" s="126"/>
      <c r="R260" s="334"/>
      <c r="S260" s="334"/>
      <c r="T260" s="334"/>
    </row>
    <row r="261" spans="1:20" ht="12.75">
      <c r="A261" s="129"/>
      <c r="C261" s="9" t="s">
        <v>24</v>
      </c>
      <c r="D261" s="22"/>
      <c r="E261" s="22"/>
      <c r="F261" s="9"/>
      <c r="G261" s="23"/>
      <c r="H261" s="23"/>
      <c r="I261" s="23"/>
      <c r="J261" s="23"/>
      <c r="K261" s="23"/>
      <c r="L261" s="23"/>
      <c r="M261" s="30"/>
      <c r="N261" s="23"/>
      <c r="O261" s="237"/>
      <c r="P261" s="198"/>
      <c r="Q261" s="126"/>
      <c r="R261" s="350" t="str">
        <f>IF(K102="","",K102)</f>
        <v/>
      </c>
      <c r="S261" s="334" t="s">
        <v>206</v>
      </c>
      <c r="T261" s="334"/>
    </row>
    <row r="262" spans="1:20" ht="12.75">
      <c r="A262" s="134">
        <v>7.4</v>
      </c>
      <c r="B262" s="216" t="s">
        <v>25</v>
      </c>
      <c r="C262" s="9"/>
      <c r="D262" s="9"/>
      <c r="E262" s="9"/>
      <c r="F262" s="9"/>
      <c r="G262" s="9"/>
      <c r="H262" s="9"/>
      <c r="I262" s="9"/>
      <c r="J262" s="9"/>
      <c r="K262" s="9"/>
      <c r="L262" s="4"/>
      <c r="M262" s="28"/>
      <c r="N262" s="4"/>
      <c r="O262" s="201" t="s">
        <v>3</v>
      </c>
      <c r="P262" s="202">
        <f>P252-P260</f>
        <v>0</v>
      </c>
      <c r="Q262" s="126"/>
      <c r="R262" s="351" t="str">
        <f>IF(K103="","",K103)</f>
        <v/>
      </c>
      <c r="S262" s="334" t="s">
        <v>207</v>
      </c>
      <c r="T262" s="334"/>
    </row>
    <row r="263" spans="1:20" ht="12.75">
      <c r="A263" s="129"/>
      <c r="B263" s="2"/>
      <c r="D263" s="2"/>
      <c r="E263" s="2"/>
      <c r="F263" s="2"/>
      <c r="G263" s="2"/>
      <c r="H263" s="2"/>
      <c r="I263" s="2"/>
      <c r="J263" s="2"/>
      <c r="K263" s="2"/>
      <c r="L263" s="3"/>
      <c r="M263" s="27"/>
      <c r="N263" s="3"/>
      <c r="O263" s="197"/>
      <c r="P263" s="238"/>
      <c r="Q263" s="126"/>
      <c r="R263" s="351" t="str">
        <f>IF(K135="","",IF(R135="Ja",K135,""))</f>
        <v/>
      </c>
      <c r="S263" s="334" t="s">
        <v>204</v>
      </c>
      <c r="T263" s="334"/>
    </row>
    <row r="264" spans="1:20" ht="12.75">
      <c r="A264" s="128">
        <v>7.5</v>
      </c>
      <c r="B264" s="1" t="s">
        <v>26</v>
      </c>
      <c r="D264" s="2"/>
      <c r="E264" s="2"/>
      <c r="F264" s="2"/>
      <c r="G264" s="2"/>
      <c r="H264" s="2"/>
      <c r="I264" s="2"/>
      <c r="J264" s="2"/>
      <c r="K264" s="2"/>
      <c r="L264" s="3"/>
      <c r="M264" s="27"/>
      <c r="N264" s="3"/>
      <c r="O264" s="201"/>
      <c r="P264" s="239"/>
      <c r="Q264" s="126"/>
      <c r="R264" s="351" t="str">
        <f>IF(K136="","",IF(R136="Ja",K136,""))</f>
        <v/>
      </c>
      <c r="S264" s="334" t="s">
        <v>205</v>
      </c>
      <c r="T264" s="334"/>
    </row>
    <row r="265" spans="1:20" ht="12.75">
      <c r="A265" s="129"/>
      <c r="B265" s="5" t="s">
        <v>27</v>
      </c>
      <c r="C265" s="5"/>
      <c r="D265" s="5"/>
      <c r="E265" s="38"/>
      <c r="F265" s="5"/>
      <c r="G265" s="5"/>
      <c r="H265" s="5" t="s">
        <v>28</v>
      </c>
      <c r="I265" s="5"/>
      <c r="J265" s="5"/>
      <c r="K265" s="5"/>
      <c r="L265" s="45" t="str">
        <f>IF(R267=0,"",MIN(R261,R262,R263,R264,R265,R266))</f>
        <v/>
      </c>
      <c r="M265" s="26"/>
      <c r="N265" s="6"/>
      <c r="O265" s="201"/>
      <c r="P265" s="239"/>
      <c r="Q265" s="126"/>
      <c r="R265" s="351" t="str">
        <f>IF(K149="","",IF(R149="Ja",K149,""))</f>
        <v/>
      </c>
      <c r="S265" s="334" t="s">
        <v>202</v>
      </c>
      <c r="T265" s="334"/>
    </row>
    <row r="266" spans="1:20" ht="12.75">
      <c r="A266" s="129"/>
      <c r="B266" s="7" t="s">
        <v>32</v>
      </c>
      <c r="C266" s="2"/>
      <c r="D266" s="2"/>
      <c r="E266" s="2"/>
      <c r="F266" s="2"/>
      <c r="G266" s="33"/>
      <c r="H266" s="34" t="s">
        <v>33</v>
      </c>
      <c r="J266" s="39" t="str">
        <f>IF(R267=0,"",ROUNDUP((L265-E265)/365.25,0))</f>
        <v/>
      </c>
      <c r="K266" s="2" t="s">
        <v>30</v>
      </c>
      <c r="L266" s="3"/>
      <c r="M266" s="27"/>
      <c r="N266" s="3"/>
      <c r="O266" s="199"/>
      <c r="P266" s="240"/>
      <c r="Q266" s="126"/>
      <c r="R266" s="352" t="str">
        <f>IF(K150="","",IF(R150="Ja",K150,""))</f>
        <v/>
      </c>
      <c r="S266" s="334" t="s">
        <v>203</v>
      </c>
      <c r="T266" s="334"/>
    </row>
    <row r="267" spans="1:20" ht="12.75">
      <c r="A267" s="129"/>
      <c r="B267" s="14" t="s">
        <v>31</v>
      </c>
      <c r="C267" s="14"/>
      <c r="D267" s="14"/>
      <c r="E267" s="14"/>
      <c r="F267" s="46">
        <f>IF(J266="",0,IF(J266&gt;Berechnungsgrundlagen!G27,Berechnungsgrundlagen!H28,VLOOKUP(J266,Berechnungsgrundlagen!$G$3:$H$27,2)))</f>
        <v>0</v>
      </c>
      <c r="G267" s="14"/>
      <c r="H267" s="14"/>
      <c r="I267" s="14"/>
      <c r="J267" s="14"/>
      <c r="K267" s="14"/>
      <c r="L267" s="24"/>
      <c r="M267" s="29"/>
      <c r="N267" s="24"/>
      <c r="O267" s="197"/>
      <c r="P267" s="238"/>
      <c r="Q267" s="126"/>
      <c r="R267" s="341">
        <f>COUNT(R261:R266)</f>
        <v>0</v>
      </c>
      <c r="S267" s="334" t="s">
        <v>208</v>
      </c>
      <c r="T267" s="334"/>
    </row>
    <row r="268" spans="1:20" ht="12.75">
      <c r="A268" s="129"/>
      <c r="B268" s="5" t="s">
        <v>158</v>
      </c>
      <c r="C268" s="5"/>
      <c r="D268" s="5"/>
      <c r="E268" s="5"/>
      <c r="F268" s="5"/>
      <c r="G268" s="5"/>
      <c r="H268" s="5"/>
      <c r="I268" s="5"/>
      <c r="J268" s="5"/>
      <c r="K268" s="5"/>
      <c r="L268" s="6"/>
      <c r="M268" s="26"/>
      <c r="N268" s="6"/>
      <c r="O268" s="199"/>
      <c r="P268" s="241">
        <f>ROUND(P262*F267/5,2)*5</f>
        <v>0</v>
      </c>
      <c r="Q268" s="126"/>
      <c r="R268" s="353" t="str">
        <f>IF(R267&gt;1,"Achtung: mehrere Daten der Veräusserung","")</f>
        <v/>
      </c>
      <c r="S268" s="335"/>
      <c r="T268" s="334"/>
    </row>
    <row r="269" spans="1:20" ht="12.75">
      <c r="A269" s="126"/>
      <c r="B269" s="126"/>
      <c r="C269" s="126"/>
      <c r="D269" s="126"/>
      <c r="E269" s="126"/>
      <c r="F269" s="126"/>
      <c r="G269" s="126"/>
      <c r="H269" s="126"/>
      <c r="I269" s="126"/>
      <c r="J269" s="126"/>
      <c r="K269" s="126"/>
      <c r="L269" s="126"/>
      <c r="M269" s="130"/>
      <c r="N269" s="126"/>
      <c r="O269" s="130"/>
      <c r="P269" s="126"/>
      <c r="Q269" s="126"/>
      <c r="R269" s="354" t="str">
        <f>IF(R267&gt;1,"--&gt; Überprüfen der Besitzesdauer","")</f>
        <v/>
      </c>
      <c r="S269" s="355"/>
      <c r="T269" s="334"/>
    </row>
    <row r="270" spans="18:20" ht="12.75">
      <c r="R270" s="334"/>
      <c r="S270" s="334"/>
      <c r="T270" s="334"/>
    </row>
    <row r="271" spans="18:20" ht="12.75">
      <c r="R271" s="334"/>
      <c r="S271" s="334"/>
      <c r="T271" s="334"/>
    </row>
    <row r="272" spans="1:20" ht="12.75">
      <c r="A272" s="64" t="s">
        <v>4</v>
      </c>
      <c r="B272" s="65"/>
      <c r="C272" s="65"/>
      <c r="D272" s="65"/>
      <c r="E272" s="450"/>
      <c r="F272" s="450"/>
      <c r="G272" s="450"/>
      <c r="H272" s="450"/>
      <c r="I272" s="450"/>
      <c r="J272" s="450"/>
      <c r="K272" s="450"/>
      <c r="L272" s="450"/>
      <c r="M272" s="450"/>
      <c r="N272" s="450"/>
      <c r="O272" s="450"/>
      <c r="P272" s="451"/>
      <c r="R272" s="334"/>
      <c r="S272" s="334"/>
      <c r="T272" s="334"/>
    </row>
    <row r="273" spans="1:20" ht="12.75">
      <c r="A273" s="446"/>
      <c r="B273" s="447"/>
      <c r="C273" s="447"/>
      <c r="D273" s="447"/>
      <c r="E273" s="447"/>
      <c r="F273" s="447"/>
      <c r="G273" s="447"/>
      <c r="H273" s="447"/>
      <c r="I273" s="447"/>
      <c r="J273" s="447"/>
      <c r="K273" s="447"/>
      <c r="L273" s="447"/>
      <c r="M273" s="447"/>
      <c r="N273" s="447"/>
      <c r="O273" s="447"/>
      <c r="P273" s="448"/>
      <c r="R273" s="334"/>
      <c r="S273" s="334"/>
      <c r="T273" s="334"/>
    </row>
    <row r="274" spans="1:20" ht="12.75">
      <c r="A274" s="446"/>
      <c r="B274" s="447"/>
      <c r="C274" s="447"/>
      <c r="D274" s="447"/>
      <c r="E274" s="447"/>
      <c r="F274" s="447"/>
      <c r="G274" s="447"/>
      <c r="H274" s="447"/>
      <c r="I274" s="447"/>
      <c r="J274" s="447"/>
      <c r="K274" s="447"/>
      <c r="L274" s="447"/>
      <c r="M274" s="447"/>
      <c r="N274" s="447"/>
      <c r="O274" s="447"/>
      <c r="P274" s="448"/>
      <c r="R274" s="334"/>
      <c r="S274" s="334"/>
      <c r="T274" s="334"/>
    </row>
    <row r="275" spans="1:20" ht="12.75">
      <c r="A275" s="446"/>
      <c r="B275" s="447"/>
      <c r="C275" s="447"/>
      <c r="D275" s="447"/>
      <c r="E275" s="447"/>
      <c r="F275" s="447"/>
      <c r="G275" s="447"/>
      <c r="H275" s="447"/>
      <c r="I275" s="447"/>
      <c r="J275" s="447"/>
      <c r="K275" s="447"/>
      <c r="L275" s="447"/>
      <c r="M275" s="447"/>
      <c r="N275" s="447"/>
      <c r="O275" s="447"/>
      <c r="P275" s="448"/>
      <c r="R275" s="334"/>
      <c r="S275" s="334"/>
      <c r="T275" s="334"/>
    </row>
    <row r="276" spans="1:20" ht="12.75">
      <c r="A276" s="446"/>
      <c r="B276" s="447"/>
      <c r="C276" s="447"/>
      <c r="D276" s="447"/>
      <c r="E276" s="447"/>
      <c r="F276" s="447"/>
      <c r="G276" s="447"/>
      <c r="H276" s="447"/>
      <c r="I276" s="447"/>
      <c r="J276" s="447"/>
      <c r="K276" s="447"/>
      <c r="L276" s="447"/>
      <c r="M276" s="447"/>
      <c r="N276" s="447"/>
      <c r="O276" s="447"/>
      <c r="P276" s="448"/>
      <c r="R276" s="334"/>
      <c r="S276" s="334"/>
      <c r="T276" s="334"/>
    </row>
    <row r="277" spans="1:20" ht="12.75">
      <c r="A277" s="66"/>
      <c r="B277" s="55"/>
      <c r="C277" s="55"/>
      <c r="D277" s="55"/>
      <c r="E277" s="55"/>
      <c r="F277" s="55"/>
      <c r="G277" s="55"/>
      <c r="H277" s="55"/>
      <c r="I277" s="55"/>
      <c r="J277" s="55"/>
      <c r="K277" s="55"/>
      <c r="L277" s="55"/>
      <c r="M277" s="56"/>
      <c r="N277" s="55"/>
      <c r="O277" s="56"/>
      <c r="P277" s="57"/>
      <c r="R277" s="334"/>
      <c r="S277" s="334"/>
      <c r="T277" s="334"/>
    </row>
    <row r="278" spans="1:20" ht="12.75">
      <c r="A278" s="66" t="s">
        <v>12</v>
      </c>
      <c r="B278" s="55"/>
      <c r="C278" s="55"/>
      <c r="D278" s="103"/>
      <c r="E278" s="55"/>
      <c r="F278" s="55"/>
      <c r="G278" s="55"/>
      <c r="H278" s="55"/>
      <c r="I278" s="55"/>
      <c r="J278" s="84" t="s">
        <v>125</v>
      </c>
      <c r="K278" s="55"/>
      <c r="L278" s="50"/>
      <c r="M278" s="51"/>
      <c r="N278" s="50"/>
      <c r="O278" s="51"/>
      <c r="P278" s="87"/>
      <c r="R278" s="334"/>
      <c r="S278" s="334"/>
      <c r="T278" s="334"/>
    </row>
    <row r="279" spans="1:20" ht="12.75">
      <c r="A279" s="66"/>
      <c r="B279" s="55"/>
      <c r="C279" s="55"/>
      <c r="D279" s="55"/>
      <c r="E279" s="55"/>
      <c r="F279" s="55"/>
      <c r="G279" s="55"/>
      <c r="H279" s="55"/>
      <c r="I279" s="55"/>
      <c r="J279" s="55"/>
      <c r="K279" s="55"/>
      <c r="L279" s="55"/>
      <c r="M279" s="56"/>
      <c r="N279" s="55"/>
      <c r="O279" s="56"/>
      <c r="P279" s="57"/>
      <c r="R279" s="334"/>
      <c r="S279" s="334"/>
      <c r="T279" s="334"/>
    </row>
    <row r="280" spans="1:20" ht="12.75">
      <c r="A280" s="242" t="s">
        <v>355</v>
      </c>
      <c r="B280" s="8"/>
      <c r="C280" s="8"/>
      <c r="D280" s="8"/>
      <c r="E280" s="8"/>
      <c r="F280" s="8"/>
      <c r="G280" s="8"/>
      <c r="H280" s="8"/>
      <c r="I280" s="8"/>
      <c r="J280" s="8"/>
      <c r="K280" s="8"/>
      <c r="L280" s="8"/>
      <c r="M280" s="68"/>
      <c r="N280" s="8"/>
      <c r="O280" s="68"/>
      <c r="P280" s="69"/>
      <c r="R280" s="334"/>
      <c r="S280" s="334"/>
      <c r="T280" s="334"/>
    </row>
    <row r="285" spans="1:20" s="144" customFormat="1" ht="15">
      <c r="A285" s="266"/>
      <c r="B285" s="267"/>
      <c r="M285" s="145"/>
      <c r="O285" s="145"/>
      <c r="R285" s="356"/>
      <c r="S285" s="356"/>
      <c r="T285" s="356"/>
    </row>
    <row r="286" ht="12.75"/>
    <row r="287" spans="1:2" ht="12.75">
      <c r="A287" s="262"/>
      <c r="B287" s="60"/>
    </row>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spans="1:2" ht="14.25">
      <c r="A353" s="413" t="s">
        <v>363</v>
      </c>
      <c r="B353" s="7" t="s">
        <v>364</v>
      </c>
    </row>
    <row r="354" ht="12.75">
      <c r="B354" s="7" t="s">
        <v>382</v>
      </c>
    </row>
    <row r="355" ht="12.75">
      <c r="B355" s="7" t="s">
        <v>383</v>
      </c>
    </row>
  </sheetData>
  <sheetProtection algorithmName="SHA-512" hashValue="39rSrX/ITvKXp7ZQvENdwi3xmhpbIovLAmWGJnZFso6j++zgoY+tIxODpKFJF0ZuQVdSz53zcmE8WG1kQfN2/w==" saltValue="dLrhY2TruOJEhov5GIm5mA==" spinCount="100000" sheet="1" objects="1" scenarios="1"/>
  <mergeCells count="50">
    <mergeCell ref="H6:N6"/>
    <mergeCell ref="H7:N7"/>
    <mergeCell ref="H8:N8"/>
    <mergeCell ref="L4:N4"/>
    <mergeCell ref="H5:N5"/>
    <mergeCell ref="F243:K243"/>
    <mergeCell ref="C103:G103"/>
    <mergeCell ref="C102:G102"/>
    <mergeCell ref="K134:L134"/>
    <mergeCell ref="H9:N9"/>
    <mergeCell ref="C116:I116"/>
    <mergeCell ref="C117:I117"/>
    <mergeCell ref="M101:P101"/>
    <mergeCell ref="H68:J68"/>
    <mergeCell ref="K68:L68"/>
    <mergeCell ref="O71:P75"/>
    <mergeCell ref="J101:L101"/>
    <mergeCell ref="K102:L102"/>
    <mergeCell ref="K103:L103"/>
    <mergeCell ref="O105:P105"/>
    <mergeCell ref="M105:N105"/>
    <mergeCell ref="A276:P276"/>
    <mergeCell ref="K116:L116"/>
    <mergeCell ref="K117:L117"/>
    <mergeCell ref="K149:L149"/>
    <mergeCell ref="K150:L150"/>
    <mergeCell ref="O152:P152"/>
    <mergeCell ref="A275:P275"/>
    <mergeCell ref="K136:L136"/>
    <mergeCell ref="M134:N134"/>
    <mergeCell ref="M138:N138"/>
    <mergeCell ref="A274:P274"/>
    <mergeCell ref="E272:P272"/>
    <mergeCell ref="O148:P148"/>
    <mergeCell ref="O119:P119"/>
    <mergeCell ref="M119:N119"/>
    <mergeCell ref="A273:P273"/>
    <mergeCell ref="J115:L115"/>
    <mergeCell ref="O134:P134"/>
    <mergeCell ref="O138:P138"/>
    <mergeCell ref="M152:N152"/>
    <mergeCell ref="F238:K238"/>
    <mergeCell ref="M148:N148"/>
    <mergeCell ref="C150:F150"/>
    <mergeCell ref="C149:F149"/>
    <mergeCell ref="K135:L135"/>
    <mergeCell ref="C135:F135"/>
    <mergeCell ref="C136:F136"/>
    <mergeCell ref="K148:L148"/>
    <mergeCell ref="M115:P115"/>
  </mergeCells>
  <conditionalFormatting sqref="R227:R228">
    <cfRule type="cellIs" priority="2" dxfId="6" operator="equal" stopIfTrue="1">
      <formula>"Alter&lt;55"</formula>
    </cfRule>
  </conditionalFormatting>
  <conditionalFormatting sqref="R49">
    <cfRule type="cellIs" priority="3" dxfId="9" operator="equal" stopIfTrue="1">
      <formula>"Nein"</formula>
    </cfRule>
  </conditionalFormatting>
  <conditionalFormatting sqref="R56">
    <cfRule type="cellIs" priority="4" dxfId="6" operator="greaterThanOrEqual" stopIfTrue="1">
      <formula>70</formula>
    </cfRule>
  </conditionalFormatting>
  <conditionalFormatting sqref="R57">
    <cfRule type="cellIs" priority="5" dxfId="6" operator="lessThan" stopIfTrue="1">
      <formula>-1</formula>
    </cfRule>
  </conditionalFormatting>
  <conditionalFormatting sqref="R215:R216">
    <cfRule type="cellIs" priority="1" dxfId="6" operator="equal" stopIfTrue="1">
      <formula>"Alter&lt;55"</formula>
    </cfRule>
  </conditionalFormatting>
  <hyperlinks>
    <hyperlink ref="R178" location="'Hilfsblatt Verkaufskosten'!A1" display="Eingabe Verkaufskosten"/>
  </hyperlinks>
  <printOptions/>
  <pageMargins left="0.6692913385826772" right="0.4724409448818898" top="0.5511811023622047" bottom="0.5905511811023623" header="0.31496062992125984" footer="0.31496062992125984"/>
  <pageSetup blackAndWhite="1" fitToHeight="0" horizontalDpi="300" verticalDpi="300" orientation="portrait" paperSize="9" scale="78" r:id="rId26"/>
  <headerFooter alignWithMargins="0">
    <oddFooter>&amp;L&amp;9&amp;F (V 22.01.2021)&amp;R&amp;9Seite &amp;P / &amp;D</oddFooter>
  </headerFooter>
  <rowBreaks count="4" manualBreakCount="4">
    <brk id="59" max="16383" man="1"/>
    <brk id="130" max="16383" man="1"/>
    <brk id="204" max="16383" man="1"/>
    <brk id="284" max="16383" man="1"/>
  </rowBreaks>
  <ignoredErrors>
    <ignoredError sqref="A263 A265:A269 A247:J247 E266:E269 O263:O269 L245:M246 L247:P247 E244:E246 O257:P259 M261:N269 O261:P261 M257:N257 E233:E234 O254:P255 A236 F268:J269 P269 J260:J264 P263:P267 B269:C269 D263:D269 L252:O252 E252:J253 J254:J258 L250:P250 E236:E237 E239:E242 D250:J250 A238:A241 A243:A244 A261 L253:P253 A246:D246 F245:J246 N246:O246 A233:D233 E254:I264 L268:L269 L254:L258 L260:L264" numberStoredAsText="1"/>
    <ignoredError sqref="O240 N174 M243:M244 O120 L243 L238 F243:J243 K236:K244 F228:J232 O244 P229:P232 M238:M240 N177:N185 G238:J238 K228:K234 L228:O232 K265:K267 H265:I266" unlockedFormula="1"/>
    <ignoredError sqref="L244 L239:L242 F236:J237 F244:J244 F239:J242 L237:N237 O237:P239 O241:P243 M241:N242 L236:P236 J265 H267:J267 F265:F266 G265:G267 L266:L267 L233:P234 F233:J234" numberStoredAsText="1" unlockedFormula="1"/>
  </ignoredErrors>
  <drawing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G24"/>
  <sheetViews>
    <sheetView showGridLines="0" workbookViewId="0" topLeftCell="A1">
      <selection activeCell="F5" sqref="F5"/>
    </sheetView>
  </sheetViews>
  <sheetFormatPr defaultColWidth="11.421875" defaultRowHeight="12.75"/>
  <cols>
    <col min="1" max="1" width="7.421875" style="0" customWidth="1"/>
    <col min="2" max="2" width="27.7109375" style="0" customWidth="1"/>
    <col min="3" max="3" width="10.421875" style="0" customWidth="1"/>
    <col min="4" max="4" width="11.57421875" style="0" customWidth="1"/>
    <col min="5" max="5" width="15.28125" style="0" customWidth="1"/>
  </cols>
  <sheetData>
    <row r="1" spans="1:7" ht="12.75">
      <c r="A1" s="40" t="s">
        <v>127</v>
      </c>
      <c r="G1" s="282" t="s">
        <v>286</v>
      </c>
    </row>
    <row r="2" ht="12.75">
      <c r="A2" s="40" t="s">
        <v>128</v>
      </c>
    </row>
    <row r="3" spans="1:6" s="7" customFormat="1" ht="12.75">
      <c r="A3" s="88"/>
      <c r="B3" s="2"/>
      <c r="C3" s="2"/>
      <c r="D3" s="2"/>
      <c r="E3" s="2"/>
      <c r="F3" s="3"/>
    </row>
    <row r="4" spans="1:6" s="7" customFormat="1" ht="25.5">
      <c r="A4" s="105" t="s">
        <v>54</v>
      </c>
      <c r="B4" s="106"/>
      <c r="C4" s="107"/>
      <c r="D4" s="108" t="s">
        <v>53</v>
      </c>
      <c r="E4" s="109" t="s">
        <v>126</v>
      </c>
      <c r="F4" s="108" t="s">
        <v>15</v>
      </c>
    </row>
    <row r="5" spans="1:6" s="7" customFormat="1" ht="12.75">
      <c r="A5" s="472" t="s">
        <v>55</v>
      </c>
      <c r="B5" s="473"/>
      <c r="C5" s="474"/>
      <c r="D5" s="92">
        <f>IF(D18=0,0,F5/(D14+D15+D16)*(D15+D16))</f>
        <v>0</v>
      </c>
      <c r="E5" s="61">
        <f>IF(D18=0,0,F5/(D14+D15+D16)*D14)</f>
        <v>0</v>
      </c>
      <c r="F5" s="97"/>
    </row>
    <row r="6" spans="1:6" s="7" customFormat="1" ht="12.75">
      <c r="A6" s="481"/>
      <c r="B6" s="482"/>
      <c r="C6" s="483"/>
      <c r="D6" s="93">
        <f>IF(D18=0,0,F6/(D14+D15+D16)*(D15+D16))</f>
        <v>0</v>
      </c>
      <c r="E6" s="62">
        <f>IF(D18=0,0,F6/(D14+D15+D16)*D14)</f>
        <v>0</v>
      </c>
      <c r="F6" s="97"/>
    </row>
    <row r="7" spans="1:6" s="7" customFormat="1" ht="12.75">
      <c r="A7" s="475" t="s">
        <v>51</v>
      </c>
      <c r="B7" s="476"/>
      <c r="C7" s="477"/>
      <c r="D7" s="94"/>
      <c r="E7" s="59"/>
      <c r="F7" s="98"/>
    </row>
    <row r="8" spans="1:6" s="7" customFormat="1" ht="12.75">
      <c r="A8" s="472" t="s">
        <v>45</v>
      </c>
      <c r="B8" s="473"/>
      <c r="C8" s="474"/>
      <c r="D8" s="92">
        <f>F8</f>
        <v>0</v>
      </c>
      <c r="E8" s="58"/>
      <c r="F8" s="97"/>
    </row>
    <row r="9" spans="1:6" s="7" customFormat="1" ht="12.75">
      <c r="A9" s="478"/>
      <c r="B9" s="479"/>
      <c r="C9" s="480"/>
      <c r="D9" s="93">
        <f>F9</f>
        <v>0</v>
      </c>
      <c r="E9" s="58"/>
      <c r="F9" s="97"/>
    </row>
    <row r="10" spans="1:6" s="7" customFormat="1" ht="12.75">
      <c r="A10" s="475" t="s">
        <v>52</v>
      </c>
      <c r="B10" s="476"/>
      <c r="C10" s="477"/>
      <c r="D10" s="94"/>
      <c r="E10" s="59"/>
      <c r="F10" s="98"/>
    </row>
    <row r="11" spans="1:6" s="7" customFormat="1" ht="12.75">
      <c r="A11" s="478"/>
      <c r="B11" s="479"/>
      <c r="C11" s="480"/>
      <c r="D11" s="92"/>
      <c r="E11" s="61">
        <f>F11</f>
        <v>0</v>
      </c>
      <c r="F11" s="97"/>
    </row>
    <row r="12" spans="1:6" s="7" customFormat="1" ht="12.75">
      <c r="A12" s="481"/>
      <c r="B12" s="482"/>
      <c r="C12" s="483"/>
      <c r="D12" s="93"/>
      <c r="E12" s="62">
        <f>F12</f>
        <v>0</v>
      </c>
      <c r="F12" s="99"/>
    </row>
    <row r="13" spans="1:6" s="7" customFormat="1" ht="12.75">
      <c r="A13" s="12" t="s">
        <v>16</v>
      </c>
      <c r="B13" s="13"/>
      <c r="C13" s="11"/>
      <c r="D13" s="95">
        <f>SUM(D5:D12)</f>
        <v>0</v>
      </c>
      <c r="E13" s="96">
        <f>SUM(E5:E12)</f>
        <v>0</v>
      </c>
      <c r="F13" s="100">
        <f>SUM(F5:F12)</f>
        <v>0</v>
      </c>
    </row>
    <row r="14" spans="1:6" s="7" customFormat="1" ht="12.75">
      <c r="A14" s="2" t="s">
        <v>56</v>
      </c>
      <c r="B14" s="2"/>
      <c r="D14" s="89">
        <f>Fragebogen!N175+Fragebogen!N176+Fragebogen!N177+Fragebogen!N181+Fragebogen!N182+Fragebogen!N192+Fragebogen!N193+Fragebogen!N194-Fragebogen!N188-Fragebogen!N189-Fragebogen!N190</f>
        <v>0</v>
      </c>
      <c r="F14" s="47">
        <f>E13</f>
        <v>0</v>
      </c>
    </row>
    <row r="15" spans="1:6" s="7" customFormat="1" ht="12.75">
      <c r="A15" s="2" t="s">
        <v>57</v>
      </c>
      <c r="B15" s="2"/>
      <c r="D15" s="90">
        <f>Fragebogen!N173+Fragebogen!N180-Fragebogen!N186-'Hilfsblatt Verkaufskosten'!D16</f>
        <v>0</v>
      </c>
      <c r="F15" s="47">
        <f>ROUND(IF(D15&lt;=0,0,IF(D16&lt;=0,D13,D13/(D16+D15)*D15)),0)</f>
        <v>0</v>
      </c>
    </row>
    <row r="16" spans="1:6" s="7" customFormat="1" ht="12.75">
      <c r="A16" s="2" t="s">
        <v>17</v>
      </c>
      <c r="B16" s="2"/>
      <c r="D16" s="91">
        <f>Fragebogen!N238-Fragebogen!N240</f>
        <v>0</v>
      </c>
      <c r="F16" s="47">
        <f>IF(D16=0,0,D13-F15)</f>
        <v>0</v>
      </c>
    </row>
    <row r="18" spans="1:4" ht="12.75">
      <c r="A18" s="217" t="s">
        <v>265</v>
      </c>
      <c r="D18" s="112">
        <f>SUM(D14:D17)</f>
        <v>0</v>
      </c>
    </row>
    <row r="19" spans="1:4" s="271" customFormat="1" ht="12.75">
      <c r="A19" s="270" t="s">
        <v>266</v>
      </c>
      <c r="D19" s="272">
        <f>Fragebogen!P195+'Hilfsblatt Verkaufskosten'!F13</f>
        <v>0</v>
      </c>
    </row>
    <row r="22" ht="12.75">
      <c r="A22" s="40" t="s">
        <v>356</v>
      </c>
    </row>
    <row r="23" ht="12.75">
      <c r="A23" t="s">
        <v>357</v>
      </c>
    </row>
    <row r="24" ht="12.75">
      <c r="A24" t="s">
        <v>358</v>
      </c>
    </row>
  </sheetData>
  <sheetProtection password="CFE5" sheet="1" objects="1" scenarios="1"/>
  <mergeCells count="8">
    <mergeCell ref="A5:C5"/>
    <mergeCell ref="A10:C10"/>
    <mergeCell ref="A11:C11"/>
    <mergeCell ref="A12:C12"/>
    <mergeCell ref="A8:C8"/>
    <mergeCell ref="A9:C9"/>
    <mergeCell ref="A6:C6"/>
    <mergeCell ref="A7:C7"/>
  </mergeCells>
  <hyperlinks>
    <hyperlink ref="G1" location="Eingabe_Verkaufskosten" display="zurück auf Fragebogen"/>
  </hyperlinks>
  <printOptions/>
  <pageMargins left="0.7874015748031497" right="0.7874015748031497" top="0.7874015748031497" bottom="0.7874015748031497" header="0.5118110236220472" footer="0.5118110236220472"/>
  <pageSetup blackAndWhite="1" fitToHeight="1" fitToWidth="1" horizontalDpi="600" verticalDpi="600" orientation="portrait" paperSize="9" r:id="rId1"/>
  <headerFooter alignWithMargins="0">
    <oddFooter>&amp;L&amp;9&amp;F&amp;R&amp;9Seite &amp;P /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H36"/>
  <sheetViews>
    <sheetView workbookViewId="0" topLeftCell="A1">
      <selection activeCell="B5" sqref="B5"/>
    </sheetView>
  </sheetViews>
  <sheetFormatPr defaultColWidth="11.421875" defaultRowHeight="12.75"/>
  <cols>
    <col min="1" max="1" width="18.7109375" style="0" bestFit="1" customWidth="1"/>
    <col min="2" max="2" width="12.00390625" style="0" bestFit="1" customWidth="1"/>
    <col min="4" max="4" width="23.57421875" style="0" bestFit="1" customWidth="1"/>
    <col min="5" max="5" width="7.421875" style="0" bestFit="1" customWidth="1"/>
    <col min="7" max="7" width="12.8515625" style="0" bestFit="1" customWidth="1"/>
    <col min="8" max="8" width="7.421875" style="0" bestFit="1" customWidth="1"/>
  </cols>
  <sheetData>
    <row r="1" spans="1:7" ht="12.75">
      <c r="A1" s="40" t="s">
        <v>34</v>
      </c>
      <c r="B1" s="40" t="s">
        <v>35</v>
      </c>
      <c r="D1" s="40" t="s">
        <v>36</v>
      </c>
      <c r="G1" s="40" t="s">
        <v>37</v>
      </c>
    </row>
    <row r="2" spans="1:8" ht="12.75">
      <c r="A2" t="s">
        <v>38</v>
      </c>
      <c r="B2" s="41">
        <f>Fragebogen!E265</f>
        <v>0</v>
      </c>
      <c r="D2" t="s">
        <v>30</v>
      </c>
      <c r="E2" t="s">
        <v>39</v>
      </c>
      <c r="G2" t="s">
        <v>40</v>
      </c>
      <c r="H2" t="s">
        <v>39</v>
      </c>
    </row>
    <row r="3" spans="1:8" ht="12.75">
      <c r="A3" t="s">
        <v>41</v>
      </c>
      <c r="B3" s="41" t="str">
        <f>Fragebogen!L265</f>
        <v/>
      </c>
      <c r="D3">
        <v>11</v>
      </c>
      <c r="E3" s="42">
        <v>0.75</v>
      </c>
      <c r="G3">
        <v>1</v>
      </c>
      <c r="H3" s="42">
        <v>0.4</v>
      </c>
    </row>
    <row r="4" spans="1:8" ht="12.75">
      <c r="A4" t="s">
        <v>30</v>
      </c>
      <c r="B4" s="48" t="e">
        <f>YEARFRAC(B2,B3)</f>
        <v>#VALUE!</v>
      </c>
      <c r="D4">
        <v>12</v>
      </c>
      <c r="E4" s="42">
        <v>0.74</v>
      </c>
      <c r="G4">
        <v>2</v>
      </c>
      <c r="H4" s="42">
        <v>0.38</v>
      </c>
    </row>
    <row r="5" spans="1:8" ht="12.75">
      <c r="A5" t="s">
        <v>42</v>
      </c>
      <c r="B5" t="e">
        <f>INT(B4)+1</f>
        <v>#VALUE!</v>
      </c>
      <c r="D5">
        <v>13</v>
      </c>
      <c r="E5" s="42">
        <v>0.73</v>
      </c>
      <c r="G5">
        <v>3</v>
      </c>
      <c r="H5" s="42">
        <v>0.36</v>
      </c>
    </row>
    <row r="6" spans="4:8" ht="12.75">
      <c r="D6">
        <v>14</v>
      </c>
      <c r="E6" s="42">
        <v>0.72</v>
      </c>
      <c r="G6">
        <v>4</v>
      </c>
      <c r="H6" s="42">
        <v>0.34</v>
      </c>
    </row>
    <row r="7" spans="4:8" ht="12.75">
      <c r="D7">
        <v>15</v>
      </c>
      <c r="E7" s="42">
        <v>0.71</v>
      </c>
      <c r="G7">
        <v>5</v>
      </c>
      <c r="H7" s="42">
        <v>0.32</v>
      </c>
    </row>
    <row r="8" spans="4:8" ht="12.75">
      <c r="D8">
        <v>16</v>
      </c>
      <c r="E8" s="42">
        <v>0.7</v>
      </c>
      <c r="G8">
        <v>6</v>
      </c>
      <c r="H8" s="42">
        <v>0.3</v>
      </c>
    </row>
    <row r="9" spans="4:8" ht="12.75">
      <c r="D9">
        <v>17</v>
      </c>
      <c r="E9" s="42">
        <v>0.69</v>
      </c>
      <c r="G9">
        <v>7</v>
      </c>
      <c r="H9" s="42">
        <v>0.28</v>
      </c>
    </row>
    <row r="10" spans="4:8" ht="12.75">
      <c r="D10">
        <v>18</v>
      </c>
      <c r="E10" s="42">
        <v>0.68</v>
      </c>
      <c r="G10">
        <v>8</v>
      </c>
      <c r="H10" s="42">
        <v>0.26</v>
      </c>
    </row>
    <row r="11" spans="4:8" ht="12.75">
      <c r="D11">
        <v>19</v>
      </c>
      <c r="E11" s="42">
        <v>0.67</v>
      </c>
      <c r="G11">
        <v>9</v>
      </c>
      <c r="H11" s="42">
        <v>0.24</v>
      </c>
    </row>
    <row r="12" spans="4:8" ht="12.75">
      <c r="D12">
        <v>20</v>
      </c>
      <c r="E12" s="42">
        <v>0.66</v>
      </c>
      <c r="G12">
        <v>10</v>
      </c>
      <c r="H12" s="42">
        <v>0.22</v>
      </c>
    </row>
    <row r="13" spans="4:8" ht="12.75">
      <c r="D13">
        <v>21</v>
      </c>
      <c r="E13" s="42">
        <v>0.65</v>
      </c>
      <c r="G13">
        <v>11</v>
      </c>
      <c r="H13" s="42">
        <v>0.2</v>
      </c>
    </row>
    <row r="14" spans="4:8" ht="12.75">
      <c r="D14">
        <v>22</v>
      </c>
      <c r="E14" s="42">
        <v>0.64</v>
      </c>
      <c r="G14">
        <v>12</v>
      </c>
      <c r="H14" s="42">
        <v>0.19</v>
      </c>
    </row>
    <row r="15" spans="4:8" ht="12.75">
      <c r="D15">
        <v>23</v>
      </c>
      <c r="E15" s="42">
        <v>0.63</v>
      </c>
      <c r="G15">
        <v>13</v>
      </c>
      <c r="H15" s="42">
        <v>0.18</v>
      </c>
    </row>
    <row r="16" spans="4:8" ht="12.75">
      <c r="D16">
        <v>24</v>
      </c>
      <c r="E16" s="42">
        <v>0.62</v>
      </c>
      <c r="G16">
        <v>14</v>
      </c>
      <c r="H16" s="42">
        <v>0.17</v>
      </c>
    </row>
    <row r="17" spans="4:8" ht="12.75">
      <c r="D17">
        <v>25</v>
      </c>
      <c r="E17" s="42">
        <v>0.61</v>
      </c>
      <c r="G17">
        <v>15</v>
      </c>
      <c r="H17" s="42">
        <v>0.16</v>
      </c>
    </row>
    <row r="18" spans="4:8" ht="12.75">
      <c r="D18">
        <v>26</v>
      </c>
      <c r="E18" s="42">
        <v>0.6</v>
      </c>
      <c r="G18">
        <v>16</v>
      </c>
      <c r="H18" s="42">
        <v>0.15</v>
      </c>
    </row>
    <row r="19" spans="4:8" ht="12.75">
      <c r="D19" s="43" t="s">
        <v>43</v>
      </c>
      <c r="E19" s="44">
        <v>0.6</v>
      </c>
      <c r="G19">
        <v>17</v>
      </c>
      <c r="H19" s="42">
        <v>0.14</v>
      </c>
    </row>
    <row r="20" spans="5:8" ht="12.75">
      <c r="E20" s="42"/>
      <c r="G20">
        <v>18</v>
      </c>
      <c r="H20" s="42">
        <v>0.13</v>
      </c>
    </row>
    <row r="21" spans="5:8" ht="12.75">
      <c r="E21" s="42"/>
      <c r="G21">
        <v>19</v>
      </c>
      <c r="H21" s="42">
        <v>0.12</v>
      </c>
    </row>
    <row r="22" spans="5:8" ht="12.75">
      <c r="E22" s="42"/>
      <c r="G22">
        <v>20</v>
      </c>
      <c r="H22" s="42">
        <v>0.11</v>
      </c>
    </row>
    <row r="23" spans="5:8" ht="12.75">
      <c r="E23" s="42"/>
      <c r="G23">
        <v>21</v>
      </c>
      <c r="H23" s="42">
        <v>0.1</v>
      </c>
    </row>
    <row r="24" spans="5:8" ht="12.75">
      <c r="E24" s="42"/>
      <c r="G24">
        <v>22</v>
      </c>
      <c r="H24" s="42">
        <v>0.09</v>
      </c>
    </row>
    <row r="25" spans="5:8" ht="12.75">
      <c r="E25" s="42"/>
      <c r="G25">
        <v>23</v>
      </c>
      <c r="H25" s="42">
        <v>0.08</v>
      </c>
    </row>
    <row r="26" spans="5:8" ht="12.75">
      <c r="E26" s="42"/>
      <c r="G26">
        <v>24</v>
      </c>
      <c r="H26" s="42">
        <v>0.07</v>
      </c>
    </row>
    <row r="27" spans="5:8" ht="12.75">
      <c r="E27" s="42"/>
      <c r="G27">
        <v>25</v>
      </c>
      <c r="H27" s="42">
        <v>0.06</v>
      </c>
    </row>
    <row r="28" spans="5:8" ht="12.75">
      <c r="E28" s="42"/>
      <c r="G28" s="43" t="s">
        <v>44</v>
      </c>
      <c r="H28" s="44">
        <v>0.05</v>
      </c>
    </row>
    <row r="29" spans="5:8" ht="12.75">
      <c r="E29" s="42"/>
      <c r="H29" s="42"/>
    </row>
    <row r="30" spans="5:8" ht="12.75">
      <c r="E30" s="42"/>
      <c r="H30" s="42"/>
    </row>
    <row r="31" spans="5:8" ht="12.75">
      <c r="E31" s="42"/>
      <c r="H31" s="42"/>
    </row>
    <row r="32" spans="5:8" ht="12.75">
      <c r="E32" s="42"/>
      <c r="H32" s="42"/>
    </row>
    <row r="33" spans="5:8" ht="12.75">
      <c r="E33" s="42"/>
      <c r="H33" s="42"/>
    </row>
    <row r="34" spans="5:8" ht="12.75">
      <c r="E34" s="42"/>
      <c r="H34" s="42"/>
    </row>
    <row r="35" spans="5:8" ht="12.75">
      <c r="E35" s="42"/>
      <c r="H35" s="42"/>
    </row>
    <row r="36" spans="5:8" ht="12.75">
      <c r="E36" s="42"/>
      <c r="H36" s="42"/>
    </row>
  </sheetData>
  <sheetProtection sheet="1" objects="1" scenarios="1"/>
  <printOptions/>
  <pageMargins left="0.7874015748031497" right="0.7874015748031497" top="0.984251968503937" bottom="0.984251968503937" header="0.5118110236220472" footer="0.511811023622047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8"/>
  <sheetViews>
    <sheetView showGridLines="0" zoomScale="75" zoomScaleNormal="75" workbookViewId="0" topLeftCell="A1">
      <pane xSplit="10" ySplit="3" topLeftCell="K4" activePane="bottomRight" state="frozen"/>
      <selection pane="topRight" activeCell="J1" sqref="J1"/>
      <selection pane="bottomLeft" activeCell="A4" sqref="A4"/>
      <selection pane="bottomRight" activeCell="A2" sqref="A2"/>
    </sheetView>
  </sheetViews>
  <sheetFormatPr defaultColWidth="11.421875" defaultRowHeight="12.75"/>
  <cols>
    <col min="1" max="1" width="2.28125" style="0" customWidth="1"/>
    <col min="2" max="2" width="2.28125" style="0" bestFit="1" customWidth="1"/>
    <col min="3" max="3" width="32.00390625" style="0" customWidth="1"/>
    <col min="4" max="10" width="4.7109375" style="0" customWidth="1"/>
    <col min="11" max="23" width="9.421875" style="0" customWidth="1"/>
    <col min="24" max="24" width="2.7109375" style="0" customWidth="1"/>
    <col min="25" max="28" width="9.421875" style="0" customWidth="1"/>
    <col min="29" max="29" width="2.7109375" style="0" customWidth="1"/>
    <col min="30" max="32" width="9.421875" style="0" customWidth="1"/>
  </cols>
  <sheetData>
    <row r="1" spans="1:32" ht="15.75">
      <c r="A1" s="307" t="s">
        <v>287</v>
      </c>
      <c r="Y1" s="485" t="s">
        <v>295</v>
      </c>
      <c r="Z1" s="487"/>
      <c r="AA1" s="487"/>
      <c r="AB1" s="488"/>
      <c r="AD1" s="485" t="s">
        <v>296</v>
      </c>
      <c r="AE1" s="487"/>
      <c r="AF1" s="488"/>
    </row>
    <row r="2" spans="20:32" ht="12.75">
      <c r="T2" s="485" t="s">
        <v>300</v>
      </c>
      <c r="U2" s="486"/>
      <c r="V2" s="487" t="s">
        <v>301</v>
      </c>
      <c r="W2" s="488"/>
      <c r="Y2" s="489" t="s">
        <v>88</v>
      </c>
      <c r="Z2" s="490"/>
      <c r="AA2" s="491" t="s">
        <v>17</v>
      </c>
      <c r="AB2" s="492"/>
      <c r="AD2" s="489" t="s">
        <v>88</v>
      </c>
      <c r="AE2" s="490"/>
      <c r="AF2" s="293"/>
    </row>
    <row r="3" spans="1:32" s="283" customFormat="1" ht="136.5" customHeight="1">
      <c r="A3" s="291"/>
      <c r="B3" s="292"/>
      <c r="C3" s="292" t="s">
        <v>294</v>
      </c>
      <c r="D3" s="358" t="s">
        <v>339</v>
      </c>
      <c r="E3" s="358" t="s">
        <v>340</v>
      </c>
      <c r="F3" s="358" t="s">
        <v>151</v>
      </c>
      <c r="G3" s="428" t="s">
        <v>403</v>
      </c>
      <c r="H3" s="358" t="s">
        <v>341</v>
      </c>
      <c r="I3" s="358" t="s">
        <v>185</v>
      </c>
      <c r="J3" s="358" t="s">
        <v>379</v>
      </c>
      <c r="K3" s="358" t="s">
        <v>139</v>
      </c>
      <c r="L3" s="358" t="s">
        <v>211</v>
      </c>
      <c r="M3" s="358" t="s">
        <v>79</v>
      </c>
      <c r="N3" s="358" t="s">
        <v>76</v>
      </c>
      <c r="O3" s="358" t="s">
        <v>280</v>
      </c>
      <c r="P3" s="358" t="s">
        <v>344</v>
      </c>
      <c r="Q3" s="358" t="s">
        <v>381</v>
      </c>
      <c r="R3" s="358" t="s">
        <v>80</v>
      </c>
      <c r="S3" s="358" t="s">
        <v>304</v>
      </c>
      <c r="T3" s="366" t="s">
        <v>343</v>
      </c>
      <c r="U3" s="366" t="s">
        <v>342</v>
      </c>
      <c r="V3" s="367" t="s">
        <v>343</v>
      </c>
      <c r="W3" s="368" t="s">
        <v>342</v>
      </c>
      <c r="X3" s="369"/>
      <c r="Y3" s="370" t="s">
        <v>298</v>
      </c>
      <c r="Z3" s="371" t="s">
        <v>299</v>
      </c>
      <c r="AA3" s="366" t="s">
        <v>298</v>
      </c>
      <c r="AB3" s="372" t="s">
        <v>299</v>
      </c>
      <c r="AC3" s="369"/>
      <c r="AD3" s="370" t="s">
        <v>298</v>
      </c>
      <c r="AE3" s="371" t="s">
        <v>299</v>
      </c>
      <c r="AF3" s="373" t="s">
        <v>297</v>
      </c>
    </row>
    <row r="4" spans="1:32" ht="12.75">
      <c r="A4" s="43" t="s">
        <v>288</v>
      </c>
      <c r="B4" s="359"/>
      <c r="C4" s="359"/>
      <c r="D4" s="360"/>
      <c r="E4" s="360"/>
      <c r="F4" s="360"/>
      <c r="G4" s="360"/>
      <c r="H4" s="360"/>
      <c r="I4" s="360"/>
      <c r="J4" s="360"/>
      <c r="K4" s="374"/>
      <c r="L4" s="374"/>
      <c r="M4" s="374"/>
      <c r="N4" s="374"/>
      <c r="O4" s="374"/>
      <c r="P4" s="374"/>
      <c r="Q4" s="374"/>
      <c r="R4" s="374"/>
      <c r="S4" s="374"/>
      <c r="T4" s="374"/>
      <c r="U4" s="374"/>
      <c r="V4" s="374"/>
      <c r="W4" s="374"/>
      <c r="X4" s="375"/>
      <c r="Y4" s="374"/>
      <c r="Z4" s="376"/>
      <c r="AA4" s="374"/>
      <c r="AB4" s="376"/>
      <c r="AC4" s="375"/>
      <c r="AD4" s="374"/>
      <c r="AE4" s="376"/>
      <c r="AF4" s="376"/>
    </row>
    <row r="5" spans="1:32" ht="12.75">
      <c r="A5" s="43" t="s">
        <v>289</v>
      </c>
      <c r="B5" s="359"/>
      <c r="C5" s="359"/>
      <c r="D5" s="360"/>
      <c r="E5" s="360"/>
      <c r="F5" s="360"/>
      <c r="G5" s="360"/>
      <c r="H5" s="360"/>
      <c r="I5" s="360"/>
      <c r="J5" s="360"/>
      <c r="K5" s="377"/>
      <c r="L5" s="377"/>
      <c r="M5" s="377"/>
      <c r="N5" s="377"/>
      <c r="O5" s="377"/>
      <c r="P5" s="377"/>
      <c r="Q5" s="377"/>
      <c r="R5" s="377"/>
      <c r="S5" s="377"/>
      <c r="T5" s="377"/>
      <c r="U5" s="377"/>
      <c r="V5" s="377"/>
      <c r="W5" s="377"/>
      <c r="X5" s="378"/>
      <c r="Y5" s="377"/>
      <c r="Z5" s="379"/>
      <c r="AA5" s="377"/>
      <c r="AB5" s="379"/>
      <c r="AC5" s="378"/>
      <c r="AD5" s="377"/>
      <c r="AE5" s="379"/>
      <c r="AF5" s="379"/>
    </row>
    <row r="6" spans="2:32" ht="12.75">
      <c r="B6" s="288" t="s">
        <v>74</v>
      </c>
      <c r="C6" s="289">
        <f>Fragebogen!C102</f>
        <v>0</v>
      </c>
      <c r="D6" s="287"/>
      <c r="E6" s="287" t="str">
        <f>Fragebogen!R102</f>
        <v>Nein</v>
      </c>
      <c r="F6" s="287"/>
      <c r="G6" s="287"/>
      <c r="H6" s="287" t="str">
        <f>Fragebogen!R99</f>
        <v>Nein</v>
      </c>
      <c r="I6" s="287" t="str">
        <f>Fragebogen!R100</f>
        <v>Nein</v>
      </c>
      <c r="J6" s="287" t="str">
        <f>Fragebogen!R58</f>
        <v>Nein</v>
      </c>
      <c r="K6" s="380">
        <f>Fragebogen!P102</f>
        <v>0</v>
      </c>
      <c r="L6" s="381" t="s">
        <v>2</v>
      </c>
      <c r="M6" s="381" t="s">
        <v>2</v>
      </c>
      <c r="N6" s="380">
        <f>Fragebogen!N108</f>
        <v>0</v>
      </c>
      <c r="O6" s="380">
        <f>Fragebogen!N109</f>
        <v>0</v>
      </c>
      <c r="P6" s="382">
        <f>IF(N6=0,Fragebogen!N112,'Zusammenfassung der Einzelfälle'!N6-'Zusammenfassung der Einzelfälle'!O6)</f>
        <v>0</v>
      </c>
      <c r="Q6" s="382">
        <f>IF(J6="Ja",P6,0)</f>
        <v>0</v>
      </c>
      <c r="R6" s="382">
        <f>K6-N6</f>
        <v>0</v>
      </c>
      <c r="S6" s="381" t="s">
        <v>2</v>
      </c>
      <c r="T6" s="381" t="s">
        <v>2</v>
      </c>
      <c r="U6" s="381" t="s">
        <v>2</v>
      </c>
      <c r="V6" s="381" t="s">
        <v>2</v>
      </c>
      <c r="W6" s="381" t="s">
        <v>2</v>
      </c>
      <c r="X6" s="383"/>
      <c r="Y6" s="401">
        <f>IF(I6="Ja",0,IF(K6&gt;N6,P6,K6-O6))</f>
        <v>0</v>
      </c>
      <c r="Z6" s="384">
        <f>IF(I6="Nein",0,IF(K6&gt;N6,P6,K6-O6))</f>
        <v>0</v>
      </c>
      <c r="AA6" s="401">
        <f>IF(AND(E6="Nein",I6="Nein"),IF(K6&gt;N6,K6-N6,0),0)</f>
        <v>0</v>
      </c>
      <c r="AB6" s="384">
        <f>IF(OR(E6="Ja",I6="Ja"),IF(K6&gt;N6,K6-N6,0),0)</f>
        <v>0</v>
      </c>
      <c r="AC6" s="383"/>
      <c r="AD6" s="401">
        <f>IF(I6="Ja",0,IF(K6&gt;N6,P6,K6-O6))-Q6</f>
        <v>0</v>
      </c>
      <c r="AE6" s="384">
        <f>IF(I6="Nein",0,IF(K6&gt;N6,P6,K6-O6))</f>
        <v>0</v>
      </c>
      <c r="AF6" s="384">
        <f>IF(K6&gt;N6,K6-N6,0)+Q6</f>
        <v>0</v>
      </c>
    </row>
    <row r="7" spans="2:32" ht="12.75">
      <c r="B7" s="288" t="s">
        <v>75</v>
      </c>
      <c r="C7" s="289">
        <f>Fragebogen!C103</f>
        <v>0</v>
      </c>
      <c r="D7" s="287"/>
      <c r="E7" s="287" t="str">
        <f>Fragebogen!R103</f>
        <v>Nein</v>
      </c>
      <c r="F7" s="287"/>
      <c r="G7" s="287"/>
      <c r="H7" s="287"/>
      <c r="I7" s="287"/>
      <c r="J7" s="287" t="str">
        <f>Fragebogen!R58</f>
        <v>Nein</v>
      </c>
      <c r="K7" s="380">
        <f>Fragebogen!P103</f>
        <v>0</v>
      </c>
      <c r="L7" s="381" t="s">
        <v>2</v>
      </c>
      <c r="M7" s="381" t="s">
        <v>2</v>
      </c>
      <c r="N7" s="380">
        <f>Fragebogen!P108</f>
        <v>0</v>
      </c>
      <c r="O7" s="380">
        <f>Fragebogen!P109</f>
        <v>0</v>
      </c>
      <c r="P7" s="382">
        <f>IF(N7=0,Fragebogen!P112,'Zusammenfassung der Einzelfälle'!N7-'Zusammenfassung der Einzelfälle'!O7)</f>
        <v>0</v>
      </c>
      <c r="Q7" s="382">
        <f>IF(J7="Ja",P7,0)</f>
        <v>0</v>
      </c>
      <c r="R7" s="382">
        <f>K7-N7</f>
        <v>0</v>
      </c>
      <c r="S7" s="381" t="s">
        <v>2</v>
      </c>
      <c r="T7" s="381" t="s">
        <v>2</v>
      </c>
      <c r="U7" s="381" t="s">
        <v>2</v>
      </c>
      <c r="V7" s="381" t="s">
        <v>2</v>
      </c>
      <c r="W7" s="381" t="s">
        <v>2</v>
      </c>
      <c r="X7" s="383"/>
      <c r="Y7" s="401">
        <f>IF(K7&gt;N7,P7,K7-O7)</f>
        <v>0</v>
      </c>
      <c r="Z7" s="384"/>
      <c r="AA7" s="401">
        <f>IF(E7="Nein",IF(K7&gt;N7,K7-N7,0),0)</f>
        <v>0</v>
      </c>
      <c r="AB7" s="384">
        <f>IF(E7="Ja",IF(K7&gt;N7,K7-N7,0),0)</f>
        <v>0</v>
      </c>
      <c r="AC7" s="383"/>
      <c r="AD7" s="401">
        <f>IF(K7&gt;N7,P7,K7-O7)-Q7</f>
        <v>0</v>
      </c>
      <c r="AE7" s="384"/>
      <c r="AF7" s="384">
        <f>IF(K7&gt;N7,K7-N7,0)+Q7</f>
        <v>0</v>
      </c>
    </row>
    <row r="8" spans="2:32" ht="12.75">
      <c r="B8" s="285"/>
      <c r="C8" s="290"/>
      <c r="D8" s="286"/>
      <c r="E8" s="286"/>
      <c r="F8" s="286"/>
      <c r="G8" s="286"/>
      <c r="H8" s="286"/>
      <c r="I8" s="286"/>
      <c r="J8" s="286"/>
      <c r="K8" s="385"/>
      <c r="L8" s="385"/>
      <c r="M8" s="385"/>
      <c r="N8" s="385"/>
      <c r="O8" s="385"/>
      <c r="P8" s="385"/>
      <c r="Q8" s="385"/>
      <c r="R8" s="385"/>
      <c r="S8" s="385"/>
      <c r="T8" s="385"/>
      <c r="U8" s="385"/>
      <c r="V8" s="385"/>
      <c r="W8" s="385"/>
      <c r="X8" s="378"/>
      <c r="Y8" s="385"/>
      <c r="Z8" s="386"/>
      <c r="AA8" s="385"/>
      <c r="AB8" s="386"/>
      <c r="AC8" s="378"/>
      <c r="AD8" s="385"/>
      <c r="AE8" s="386"/>
      <c r="AF8" s="386"/>
    </row>
    <row r="9" spans="1:32" ht="12.75">
      <c r="A9" s="43" t="s">
        <v>293</v>
      </c>
      <c r="B9" s="359"/>
      <c r="C9" s="361"/>
      <c r="D9" s="360"/>
      <c r="E9" s="360"/>
      <c r="F9" s="360"/>
      <c r="G9" s="360"/>
      <c r="H9" s="360"/>
      <c r="I9" s="360"/>
      <c r="J9" s="360"/>
      <c r="K9" s="377"/>
      <c r="L9" s="377"/>
      <c r="M9" s="377"/>
      <c r="N9" s="377"/>
      <c r="O9" s="377"/>
      <c r="P9" s="377"/>
      <c r="Q9" s="377"/>
      <c r="R9" s="377"/>
      <c r="S9" s="377"/>
      <c r="T9" s="377"/>
      <c r="U9" s="377"/>
      <c r="V9" s="377"/>
      <c r="W9" s="377"/>
      <c r="X9" s="378"/>
      <c r="Y9" s="377"/>
      <c r="Z9" s="379"/>
      <c r="AA9" s="377"/>
      <c r="AB9" s="379"/>
      <c r="AC9" s="378"/>
      <c r="AD9" s="377"/>
      <c r="AE9" s="379"/>
      <c r="AF9" s="379"/>
    </row>
    <row r="10" spans="2:32" ht="12.75">
      <c r="B10" s="288" t="s">
        <v>74</v>
      </c>
      <c r="C10" s="289">
        <f>Fragebogen!C116</f>
        <v>0</v>
      </c>
      <c r="D10" s="287"/>
      <c r="E10" s="287"/>
      <c r="F10" s="287"/>
      <c r="G10" s="287" t="str">
        <f>Fragebogen!R38</f>
        <v>Nein</v>
      </c>
      <c r="H10" s="287"/>
      <c r="I10" s="287"/>
      <c r="J10" s="287" t="str">
        <f>Fragebogen!R58</f>
        <v>Nein</v>
      </c>
      <c r="K10" s="381" t="s">
        <v>2</v>
      </c>
      <c r="L10" s="381" t="s">
        <v>2</v>
      </c>
      <c r="M10" s="404">
        <f>Fragebogen!P116</f>
        <v>0</v>
      </c>
      <c r="N10" s="380">
        <f>Fragebogen!N122</f>
        <v>0</v>
      </c>
      <c r="O10" s="380">
        <f>Fragebogen!N123</f>
        <v>0</v>
      </c>
      <c r="P10" s="382">
        <f>IF(N10=0,Fragebogen!N126,'Zusammenfassung der Einzelfälle'!N10-'Zusammenfassung der Einzelfälle'!O10)</f>
        <v>0</v>
      </c>
      <c r="Q10" s="382">
        <f>IF(J10="Ja",P10,0)</f>
        <v>0</v>
      </c>
      <c r="R10" s="381" t="s">
        <v>2</v>
      </c>
      <c r="S10" s="381" t="s">
        <v>2</v>
      </c>
      <c r="T10" s="381" t="s">
        <v>2</v>
      </c>
      <c r="U10" s="381" t="s">
        <v>2</v>
      </c>
      <c r="V10" s="381" t="s">
        <v>2</v>
      </c>
      <c r="W10" s="381" t="s">
        <v>2</v>
      </c>
      <c r="X10" s="383"/>
      <c r="Y10" s="401">
        <f>IF(G10="Nein",P10,0)</f>
        <v>0</v>
      </c>
      <c r="Z10" s="384">
        <f>IF(G10="Ja",P10,0)</f>
        <v>0</v>
      </c>
      <c r="AA10" s="380"/>
      <c r="AB10" s="384"/>
      <c r="AC10" s="383"/>
      <c r="AD10" s="401">
        <f>P10-Q10</f>
        <v>0</v>
      </c>
      <c r="AE10" s="384"/>
      <c r="AF10" s="384">
        <f>Q10</f>
        <v>0</v>
      </c>
    </row>
    <row r="11" spans="2:32" ht="12.75">
      <c r="B11" s="288" t="s">
        <v>75</v>
      </c>
      <c r="C11" s="289">
        <f>Fragebogen!C117</f>
        <v>0</v>
      </c>
      <c r="D11" s="287"/>
      <c r="E11" s="287"/>
      <c r="F11" s="287"/>
      <c r="G11" s="287"/>
      <c r="H11" s="287"/>
      <c r="I11" s="287"/>
      <c r="J11" s="287" t="str">
        <f>Fragebogen!R58</f>
        <v>Nein</v>
      </c>
      <c r="K11" s="381" t="s">
        <v>2</v>
      </c>
      <c r="L11" s="381" t="s">
        <v>2</v>
      </c>
      <c r="M11" s="404">
        <f>Fragebogen!P117</f>
        <v>0</v>
      </c>
      <c r="N11" s="380">
        <f>Fragebogen!P122</f>
        <v>0</v>
      </c>
      <c r="O11" s="380">
        <f>Fragebogen!P123</f>
        <v>0</v>
      </c>
      <c r="P11" s="382">
        <f>IF(N11=0,Fragebogen!P126,'Zusammenfassung der Einzelfälle'!N11-'Zusammenfassung der Einzelfälle'!O11)</f>
        <v>0</v>
      </c>
      <c r="Q11" s="382">
        <f>IF(J11="Ja",P11,0)</f>
        <v>0</v>
      </c>
      <c r="R11" s="381" t="s">
        <v>2</v>
      </c>
      <c r="S11" s="381" t="s">
        <v>2</v>
      </c>
      <c r="T11" s="381" t="s">
        <v>2</v>
      </c>
      <c r="U11" s="381" t="s">
        <v>2</v>
      </c>
      <c r="V11" s="381" t="s">
        <v>2</v>
      </c>
      <c r="W11" s="381" t="s">
        <v>2</v>
      </c>
      <c r="X11" s="383"/>
      <c r="Y11" s="401">
        <f>P11</f>
        <v>0</v>
      </c>
      <c r="Z11" s="384"/>
      <c r="AA11" s="380"/>
      <c r="AB11" s="384"/>
      <c r="AC11" s="383"/>
      <c r="AD11" s="401">
        <f>P11-Q11</f>
        <v>0</v>
      </c>
      <c r="AE11" s="384"/>
      <c r="AF11" s="384">
        <f>Q11</f>
        <v>0</v>
      </c>
    </row>
    <row r="12" spans="2:32" ht="12.75">
      <c r="B12" s="285"/>
      <c r="C12" s="290"/>
      <c r="D12" s="286"/>
      <c r="E12" s="286"/>
      <c r="F12" s="286"/>
      <c r="G12" s="286"/>
      <c r="H12" s="286"/>
      <c r="I12" s="286"/>
      <c r="J12" s="286"/>
      <c r="K12" s="385"/>
      <c r="L12" s="385"/>
      <c r="M12" s="385"/>
      <c r="N12" s="385"/>
      <c r="O12" s="385"/>
      <c r="P12" s="385"/>
      <c r="Q12" s="385"/>
      <c r="R12" s="385"/>
      <c r="S12" s="385"/>
      <c r="T12" s="385"/>
      <c r="U12" s="385"/>
      <c r="V12" s="385"/>
      <c r="W12" s="385"/>
      <c r="X12" s="378"/>
      <c r="Y12" s="385"/>
      <c r="Z12" s="386"/>
      <c r="AA12" s="385"/>
      <c r="AB12" s="386"/>
      <c r="AC12" s="378"/>
      <c r="AD12" s="385"/>
      <c r="AE12" s="386"/>
      <c r="AF12" s="386"/>
    </row>
    <row r="13" spans="1:32" ht="12.75">
      <c r="A13" s="362" t="s">
        <v>290</v>
      </c>
      <c r="B13" s="363"/>
      <c r="C13" s="364"/>
      <c r="D13" s="365"/>
      <c r="E13" s="365"/>
      <c r="F13" s="365"/>
      <c r="G13" s="365"/>
      <c r="H13" s="365"/>
      <c r="I13" s="365"/>
      <c r="J13" s="365"/>
      <c r="K13" s="387"/>
      <c r="L13" s="387"/>
      <c r="M13" s="387"/>
      <c r="N13" s="387"/>
      <c r="O13" s="387"/>
      <c r="P13" s="387"/>
      <c r="Q13" s="387"/>
      <c r="R13" s="387"/>
      <c r="S13" s="387"/>
      <c r="T13" s="387"/>
      <c r="U13" s="387"/>
      <c r="V13" s="387"/>
      <c r="W13" s="387"/>
      <c r="X13" s="378"/>
      <c r="Y13" s="387"/>
      <c r="Z13" s="388"/>
      <c r="AA13" s="387"/>
      <c r="AB13" s="388"/>
      <c r="AC13" s="378"/>
      <c r="AD13" s="387"/>
      <c r="AE13" s="388"/>
      <c r="AF13" s="388"/>
    </row>
    <row r="14" spans="1:32" ht="12.75">
      <c r="A14" s="362" t="s">
        <v>291</v>
      </c>
      <c r="B14" s="363"/>
      <c r="C14" s="364"/>
      <c r="D14" s="365"/>
      <c r="E14" s="365"/>
      <c r="F14" s="365"/>
      <c r="G14" s="365"/>
      <c r="H14" s="365"/>
      <c r="I14" s="365"/>
      <c r="J14" s="365"/>
      <c r="K14" s="387"/>
      <c r="L14" s="387"/>
      <c r="M14" s="387"/>
      <c r="N14" s="387"/>
      <c r="O14" s="387"/>
      <c r="P14" s="387"/>
      <c r="Q14" s="387"/>
      <c r="R14" s="387"/>
      <c r="S14" s="387"/>
      <c r="T14" s="387"/>
      <c r="U14" s="387"/>
      <c r="V14" s="387"/>
      <c r="W14" s="387"/>
      <c r="X14" s="378"/>
      <c r="Y14" s="387"/>
      <c r="Z14" s="388"/>
      <c r="AA14" s="387"/>
      <c r="AB14" s="388"/>
      <c r="AC14" s="378"/>
      <c r="AD14" s="387"/>
      <c r="AE14" s="388"/>
      <c r="AF14" s="388"/>
    </row>
    <row r="15" spans="2:32" ht="12.75">
      <c r="B15" s="288" t="s">
        <v>74</v>
      </c>
      <c r="C15" s="289">
        <f>Fragebogen!C135</f>
        <v>0</v>
      </c>
      <c r="D15" s="287" t="str">
        <f>Fragebogen!R135</f>
        <v>Nein</v>
      </c>
      <c r="E15" s="287"/>
      <c r="F15" s="287"/>
      <c r="G15" s="287"/>
      <c r="H15" s="287"/>
      <c r="I15" s="287"/>
      <c r="J15" s="287" t="str">
        <f>Fragebogen!R58</f>
        <v>Nein</v>
      </c>
      <c r="K15" s="380">
        <f>Fragebogen!P135</f>
        <v>0</v>
      </c>
      <c r="L15" s="380">
        <f>Fragebogen!N135</f>
        <v>0</v>
      </c>
      <c r="M15" s="381" t="s">
        <v>2</v>
      </c>
      <c r="N15" s="380">
        <f>Fragebogen!N141</f>
        <v>0</v>
      </c>
      <c r="O15" s="380">
        <f>Fragebogen!N142</f>
        <v>0</v>
      </c>
      <c r="P15" s="382">
        <f>IF(N15=0,Fragebogen!N145,'Zusammenfassung der Einzelfälle'!N15-'Zusammenfassung der Einzelfälle'!O15)</f>
        <v>0</v>
      </c>
      <c r="Q15" s="382">
        <f>IF(J15="Ja",P15+R15,0)</f>
        <v>0</v>
      </c>
      <c r="R15" s="380">
        <f>K15-N15</f>
        <v>0</v>
      </c>
      <c r="S15" s="381" t="s">
        <v>2</v>
      </c>
      <c r="T15" s="382">
        <f>IF(D15="Nein",0,IF(L15-N15&lt;0,0,L15-N15))</f>
        <v>0</v>
      </c>
      <c r="U15" s="382">
        <f>R15-T15</f>
        <v>0</v>
      </c>
      <c r="V15" s="382">
        <f>IF(L15-N15&lt;0,0,L15-N15)</f>
        <v>0</v>
      </c>
      <c r="W15" s="382">
        <f>IF(J15="Nein",R15,0)-V15</f>
        <v>0</v>
      </c>
      <c r="X15" s="383"/>
      <c r="Y15" s="401">
        <f>P15+U15</f>
        <v>0</v>
      </c>
      <c r="Z15" s="384"/>
      <c r="AA15" s="401">
        <f>T15</f>
        <v>0</v>
      </c>
      <c r="AB15" s="384"/>
      <c r="AC15" s="383"/>
      <c r="AD15" s="401">
        <f>P15+W15-IF(J15="Ja",P15,0)</f>
        <v>0</v>
      </c>
      <c r="AE15" s="384"/>
      <c r="AF15" s="384">
        <f>V15+Q15</f>
        <v>0</v>
      </c>
    </row>
    <row r="16" spans="2:32" ht="12.75">
      <c r="B16" s="288" t="s">
        <v>75</v>
      </c>
      <c r="C16" s="289">
        <f>Fragebogen!C136</f>
        <v>0</v>
      </c>
      <c r="D16" s="287" t="str">
        <f>Fragebogen!R136</f>
        <v>Nein</v>
      </c>
      <c r="E16" s="287"/>
      <c r="F16" s="287"/>
      <c r="G16" s="287"/>
      <c r="H16" s="287"/>
      <c r="I16" s="287"/>
      <c r="J16" s="287" t="str">
        <f>Fragebogen!R58</f>
        <v>Nein</v>
      </c>
      <c r="K16" s="380">
        <f>Fragebogen!P136</f>
        <v>0</v>
      </c>
      <c r="L16" s="380">
        <f>Fragebogen!N136</f>
        <v>0</v>
      </c>
      <c r="M16" s="381" t="s">
        <v>2</v>
      </c>
      <c r="N16" s="380">
        <f>Fragebogen!P141</f>
        <v>0</v>
      </c>
      <c r="O16" s="380">
        <f>Fragebogen!P142</f>
        <v>0</v>
      </c>
      <c r="P16" s="382">
        <f>IF(N16=0,Fragebogen!P145,'Zusammenfassung der Einzelfälle'!N16-'Zusammenfassung der Einzelfälle'!O16)</f>
        <v>0</v>
      </c>
      <c r="Q16" s="382">
        <f>IF(J16="Ja",P16+R16,0)</f>
        <v>0</v>
      </c>
      <c r="R16" s="380">
        <f>K16-N16</f>
        <v>0</v>
      </c>
      <c r="S16" s="381" t="s">
        <v>2</v>
      </c>
      <c r="T16" s="382">
        <f>IF(D16="Nein",0,IF(L16-N16&lt;0,0,L16-N16))</f>
        <v>0</v>
      </c>
      <c r="U16" s="382">
        <f>R16-T16</f>
        <v>0</v>
      </c>
      <c r="V16" s="382">
        <f>IF(L16-N16&lt;0,0,L16-N16)</f>
        <v>0</v>
      </c>
      <c r="W16" s="382">
        <f>IF(J16="Nein",R16,0)-V16</f>
        <v>0</v>
      </c>
      <c r="X16" s="383"/>
      <c r="Y16" s="401">
        <f>P16+U16</f>
        <v>0</v>
      </c>
      <c r="Z16" s="384"/>
      <c r="AA16" s="401">
        <f>T16</f>
        <v>0</v>
      </c>
      <c r="AB16" s="384"/>
      <c r="AC16" s="383"/>
      <c r="AD16" s="401">
        <f>P16+W16-IF(J16="Ja",P16,0)</f>
        <v>0</v>
      </c>
      <c r="AE16" s="384"/>
      <c r="AF16" s="384">
        <f>V16+Q16</f>
        <v>0</v>
      </c>
    </row>
    <row r="17" spans="2:32" ht="12.75">
      <c r="B17" s="285"/>
      <c r="C17" s="290"/>
      <c r="D17" s="286"/>
      <c r="E17" s="286"/>
      <c r="F17" s="286"/>
      <c r="G17" s="286"/>
      <c r="H17" s="286"/>
      <c r="I17" s="286"/>
      <c r="J17" s="286"/>
      <c r="K17" s="385"/>
      <c r="L17" s="385"/>
      <c r="M17" s="385"/>
      <c r="N17" s="385"/>
      <c r="O17" s="385"/>
      <c r="P17" s="385"/>
      <c r="Q17" s="385"/>
      <c r="R17" s="385"/>
      <c r="S17" s="385"/>
      <c r="T17" s="385"/>
      <c r="U17" s="385"/>
      <c r="V17" s="385"/>
      <c r="W17" s="385"/>
      <c r="X17" s="378"/>
      <c r="Y17" s="385"/>
      <c r="Z17" s="386"/>
      <c r="AA17" s="385"/>
      <c r="AB17" s="386"/>
      <c r="AC17" s="378"/>
      <c r="AD17" s="385"/>
      <c r="AE17" s="386"/>
      <c r="AF17" s="386"/>
    </row>
    <row r="18" spans="1:32" ht="12.75">
      <c r="A18" s="362" t="s">
        <v>292</v>
      </c>
      <c r="B18" s="363"/>
      <c r="C18" s="364"/>
      <c r="D18" s="365"/>
      <c r="E18" s="365"/>
      <c r="F18" s="365"/>
      <c r="G18" s="365"/>
      <c r="H18" s="365"/>
      <c r="I18" s="365"/>
      <c r="J18" s="365"/>
      <c r="K18" s="387"/>
      <c r="L18" s="387"/>
      <c r="M18" s="387"/>
      <c r="N18" s="387"/>
      <c r="O18" s="387"/>
      <c r="P18" s="387"/>
      <c r="Q18" s="387"/>
      <c r="R18" s="387"/>
      <c r="S18" s="387"/>
      <c r="T18" s="387"/>
      <c r="U18" s="387"/>
      <c r="V18" s="387"/>
      <c r="W18" s="387"/>
      <c r="X18" s="378"/>
      <c r="Y18" s="387"/>
      <c r="Z18" s="388"/>
      <c r="AA18" s="387"/>
      <c r="AB18" s="388"/>
      <c r="AC18" s="378"/>
      <c r="AD18" s="387"/>
      <c r="AE18" s="388"/>
      <c r="AF18" s="388"/>
    </row>
    <row r="19" spans="2:32" ht="12.75">
      <c r="B19" s="288" t="s">
        <v>74</v>
      </c>
      <c r="C19" s="289">
        <f>Fragebogen!C149</f>
        <v>0</v>
      </c>
      <c r="D19" s="287" t="str">
        <f>Fragebogen!R149</f>
        <v>Nein</v>
      </c>
      <c r="E19" s="287"/>
      <c r="F19" s="287" t="str">
        <f>Fragebogen!R162</f>
        <v>Nein</v>
      </c>
      <c r="G19" s="287" t="str">
        <f>Fragebogen!R38</f>
        <v>Nein</v>
      </c>
      <c r="H19" s="287"/>
      <c r="I19" s="287"/>
      <c r="J19" s="287" t="str">
        <f>Fragebogen!R58</f>
        <v>Nein</v>
      </c>
      <c r="K19" s="381" t="s">
        <v>2</v>
      </c>
      <c r="L19" s="380">
        <f>Fragebogen!N149</f>
        <v>0</v>
      </c>
      <c r="M19" s="380">
        <f>Fragebogen!P149</f>
        <v>0</v>
      </c>
      <c r="N19" s="380">
        <f>Fragebogen!N155</f>
        <v>0</v>
      </c>
      <c r="O19" s="380">
        <f>Fragebogen!N156</f>
        <v>0</v>
      </c>
      <c r="P19" s="382">
        <f>IF(N19=0,Fragebogen!N159,'Zusammenfassung der Einzelfälle'!N19-'Zusammenfassung der Einzelfälle'!O19)</f>
        <v>0</v>
      </c>
      <c r="Q19" s="382">
        <f>IF(J19="Ja",P19+R19,0)</f>
        <v>0</v>
      </c>
      <c r="R19" s="380">
        <f>M19-N19</f>
        <v>0</v>
      </c>
      <c r="S19" s="381" t="s">
        <v>2</v>
      </c>
      <c r="T19" s="382">
        <f>IF(D19="Nein",0,IF(L19-N19&lt;0,0,L19-N19))</f>
        <v>0</v>
      </c>
      <c r="U19" s="382">
        <f>R19-T19</f>
        <v>0</v>
      </c>
      <c r="V19" s="382">
        <f>IF(L19-N19&lt;0,0,L19-N19)</f>
        <v>0</v>
      </c>
      <c r="W19" s="382">
        <f>IF(J19="Nein",R19,0)-V19</f>
        <v>0</v>
      </c>
      <c r="X19" s="383"/>
      <c r="Y19" s="401">
        <f>IF(G19="Ja",0,IF(F19="Nein",P19+U19,P19))</f>
        <v>0</v>
      </c>
      <c r="Z19" s="384">
        <f>IF(G19="Ja",P19+U19,IF(F19="Ja",U19,0))</f>
        <v>0</v>
      </c>
      <c r="AA19" s="401">
        <f>T19</f>
        <v>0</v>
      </c>
      <c r="AB19" s="384"/>
      <c r="AC19" s="383"/>
      <c r="AD19" s="401">
        <f>P19+W19-IF(F19="Ja",W19,0)</f>
        <v>0</v>
      </c>
      <c r="AE19" s="384">
        <f>IF(F19="Ja",W19,0)</f>
        <v>0</v>
      </c>
      <c r="AF19" s="384">
        <f>V19+Q19</f>
        <v>0</v>
      </c>
    </row>
    <row r="20" spans="2:32" ht="12.75">
      <c r="B20" s="288" t="s">
        <v>75</v>
      </c>
      <c r="C20" s="289">
        <f>Fragebogen!C150</f>
        <v>0</v>
      </c>
      <c r="D20" s="287" t="str">
        <f>Fragebogen!R150</f>
        <v>Nein</v>
      </c>
      <c r="E20" s="287"/>
      <c r="F20" s="287" t="str">
        <f>Fragebogen!R162</f>
        <v>Nein</v>
      </c>
      <c r="G20" s="287"/>
      <c r="H20" s="287"/>
      <c r="I20" s="287"/>
      <c r="J20" s="287" t="str">
        <f>Fragebogen!R58</f>
        <v>Nein</v>
      </c>
      <c r="K20" s="381" t="s">
        <v>2</v>
      </c>
      <c r="L20" s="380">
        <f>Fragebogen!N150</f>
        <v>0</v>
      </c>
      <c r="M20" s="380">
        <f>Fragebogen!P150</f>
        <v>0</v>
      </c>
      <c r="N20" s="380">
        <f>Fragebogen!P155</f>
        <v>0</v>
      </c>
      <c r="O20" s="380">
        <f>Fragebogen!P156</f>
        <v>0</v>
      </c>
      <c r="P20" s="382">
        <f>IF(N20=0,Fragebogen!P159,'Zusammenfassung der Einzelfälle'!N20-'Zusammenfassung der Einzelfälle'!O20)</f>
        <v>0</v>
      </c>
      <c r="Q20" s="382">
        <f>IF(J20="Ja",P20+R20,0)</f>
        <v>0</v>
      </c>
      <c r="R20" s="380">
        <f>M20-N20</f>
        <v>0</v>
      </c>
      <c r="S20" s="381" t="s">
        <v>2</v>
      </c>
      <c r="T20" s="382">
        <f>IF(D20="Nein",0,IF(L20-N20&lt;0,0,L20-N20))</f>
        <v>0</v>
      </c>
      <c r="U20" s="382">
        <f>R20-T20</f>
        <v>0</v>
      </c>
      <c r="V20" s="382">
        <f>IF(L20-N20&lt;0,0,L20-N20)</f>
        <v>0</v>
      </c>
      <c r="W20" s="382">
        <f>IF(J20="Nein",R20,0)-V20</f>
        <v>0</v>
      </c>
      <c r="X20" s="383"/>
      <c r="Y20" s="401">
        <f>IF(F20="Nein",P20+U20,P20)</f>
        <v>0</v>
      </c>
      <c r="Z20" s="384">
        <f>IF(F20="Ja",U20,0)</f>
        <v>0</v>
      </c>
      <c r="AA20" s="401">
        <f>T20</f>
        <v>0</v>
      </c>
      <c r="AB20" s="384"/>
      <c r="AC20" s="383"/>
      <c r="AD20" s="401">
        <f>P20+W20-IF(F20="Ja",W20,0)</f>
        <v>0</v>
      </c>
      <c r="AE20" s="384">
        <f>IF(F20="Ja",W20,0)</f>
        <v>0</v>
      </c>
      <c r="AF20" s="384">
        <f>V20+Q20</f>
        <v>0</v>
      </c>
    </row>
    <row r="21" spans="2:32" s="294" customFormat="1" ht="12.75">
      <c r="B21" s="274"/>
      <c r="C21" s="295"/>
      <c r="D21" s="296"/>
      <c r="E21" s="296"/>
      <c r="F21" s="296"/>
      <c r="G21" s="296"/>
      <c r="H21" s="296"/>
      <c r="I21" s="296"/>
      <c r="J21" s="296"/>
      <c r="K21" s="389"/>
      <c r="L21" s="390"/>
      <c r="M21" s="390"/>
      <c r="N21" s="390"/>
      <c r="O21" s="390"/>
      <c r="P21" s="390"/>
      <c r="Q21" s="390"/>
      <c r="R21" s="390"/>
      <c r="S21" s="390"/>
      <c r="T21" s="390"/>
      <c r="U21" s="390"/>
      <c r="V21" s="390"/>
      <c r="W21" s="390"/>
      <c r="X21" s="391"/>
      <c r="Y21" s="390"/>
      <c r="Z21" s="392"/>
      <c r="AA21" s="390"/>
      <c r="AB21" s="392"/>
      <c r="AC21" s="391"/>
      <c r="AD21" s="390"/>
      <c r="AE21" s="392"/>
      <c r="AF21" s="392"/>
    </row>
    <row r="22" spans="2:32" s="294" customFormat="1" ht="12.75">
      <c r="B22" s="297" t="s">
        <v>302</v>
      </c>
      <c r="C22" s="298"/>
      <c r="D22" s="299"/>
      <c r="E22" s="299"/>
      <c r="F22" s="299"/>
      <c r="G22" s="299"/>
      <c r="H22" s="299"/>
      <c r="I22" s="299"/>
      <c r="J22" s="299"/>
      <c r="K22" s="411">
        <f>Fragebogen!N175+Fragebogen!N176+Fragebogen!N177</f>
        <v>0</v>
      </c>
      <c r="L22" s="394"/>
      <c r="M22" s="394">
        <f>Fragebogen!N181+Fragebogen!N182</f>
        <v>0</v>
      </c>
      <c r="N22" s="394"/>
      <c r="O22" s="394">
        <f>Fragebogen!N188+Fragebogen!N189+Fragebogen!N190</f>
        <v>0</v>
      </c>
      <c r="P22" s="394"/>
      <c r="Q22" s="394"/>
      <c r="R22" s="394"/>
      <c r="S22" s="394"/>
      <c r="T22" s="394"/>
      <c r="U22" s="394"/>
      <c r="V22" s="394"/>
      <c r="W22" s="394"/>
      <c r="X22" s="395"/>
      <c r="Y22" s="401">
        <f>K22-O22</f>
        <v>0</v>
      </c>
      <c r="Z22" s="396"/>
      <c r="AA22" s="394"/>
      <c r="AB22" s="396"/>
      <c r="AC22" s="395"/>
      <c r="AD22" s="401">
        <f>K22-O22</f>
        <v>0</v>
      </c>
      <c r="AE22" s="396"/>
      <c r="AF22" s="396"/>
    </row>
    <row r="23" spans="2:32" s="294" customFormat="1" ht="12.75">
      <c r="B23" s="297" t="s">
        <v>303</v>
      </c>
      <c r="C23" s="298"/>
      <c r="D23" s="299"/>
      <c r="E23" s="299"/>
      <c r="F23" s="299"/>
      <c r="G23" s="299"/>
      <c r="H23" s="299"/>
      <c r="I23" s="299"/>
      <c r="J23" s="299"/>
      <c r="K23" s="393"/>
      <c r="L23" s="394"/>
      <c r="M23" s="394"/>
      <c r="N23" s="394"/>
      <c r="O23" s="394"/>
      <c r="P23" s="394"/>
      <c r="Q23" s="394"/>
      <c r="R23" s="394"/>
      <c r="S23" s="394">
        <f>Fragebogen!N192+Fragebogen!N193+Fragebogen!N194</f>
        <v>0</v>
      </c>
      <c r="T23" s="394"/>
      <c r="U23" s="394"/>
      <c r="V23" s="394"/>
      <c r="W23" s="394"/>
      <c r="X23" s="395"/>
      <c r="Y23" s="401">
        <f>S23</f>
        <v>0</v>
      </c>
      <c r="Z23" s="396"/>
      <c r="AA23" s="394"/>
      <c r="AB23" s="396"/>
      <c r="AC23" s="395"/>
      <c r="AD23" s="401">
        <f>S23</f>
        <v>0</v>
      </c>
      <c r="AE23" s="396"/>
      <c r="AF23" s="396"/>
    </row>
    <row r="24" spans="4:32" ht="12.75">
      <c r="D24" s="284"/>
      <c r="E24" s="284"/>
      <c r="F24" s="284"/>
      <c r="G24" s="284"/>
      <c r="H24" s="284"/>
      <c r="I24" s="284"/>
      <c r="J24" s="284"/>
      <c r="K24" s="385"/>
      <c r="L24" s="385"/>
      <c r="M24" s="385"/>
      <c r="N24" s="385"/>
      <c r="O24" s="385"/>
      <c r="P24" s="385"/>
      <c r="Q24" s="385"/>
      <c r="R24" s="385"/>
      <c r="S24" s="385"/>
      <c r="T24" s="385"/>
      <c r="U24" s="385"/>
      <c r="V24" s="385"/>
      <c r="W24" s="385"/>
      <c r="X24" s="378"/>
      <c r="Y24" s="385"/>
      <c r="Z24" s="386"/>
      <c r="AA24" s="385"/>
      <c r="AB24" s="386"/>
      <c r="AC24" s="378"/>
      <c r="AD24" s="385"/>
      <c r="AE24" s="386"/>
      <c r="AF24" s="386"/>
    </row>
    <row r="25" spans="11:32" ht="13.5" thickBot="1">
      <c r="K25" s="397">
        <f aca="true" t="shared" si="0" ref="K25:W25">SUM(K4:K24)</f>
        <v>0</v>
      </c>
      <c r="L25" s="397">
        <f t="shared" si="0"/>
        <v>0</v>
      </c>
      <c r="M25" s="397">
        <f t="shared" si="0"/>
        <v>0</v>
      </c>
      <c r="N25" s="397">
        <f t="shared" si="0"/>
        <v>0</v>
      </c>
      <c r="O25" s="397">
        <f t="shared" si="0"/>
        <v>0</v>
      </c>
      <c r="P25" s="397">
        <f t="shared" si="0"/>
        <v>0</v>
      </c>
      <c r="Q25" s="397">
        <f t="shared" si="0"/>
        <v>0</v>
      </c>
      <c r="R25" s="397">
        <f t="shared" si="0"/>
        <v>0</v>
      </c>
      <c r="S25" s="397">
        <f t="shared" si="0"/>
        <v>0</v>
      </c>
      <c r="T25" s="397">
        <f t="shared" si="0"/>
        <v>0</v>
      </c>
      <c r="U25" s="397">
        <f t="shared" si="0"/>
        <v>0</v>
      </c>
      <c r="V25" s="397">
        <f t="shared" si="0"/>
        <v>0</v>
      </c>
      <c r="W25" s="397">
        <f t="shared" si="0"/>
        <v>0</v>
      </c>
      <c r="X25" s="398"/>
      <c r="Y25" s="402">
        <f>SUM(Y4:Y24)</f>
        <v>0</v>
      </c>
      <c r="Z25" s="399">
        <f aca="true" t="shared" si="1" ref="Z25:AF25">SUM(Z4:Z24)</f>
        <v>0</v>
      </c>
      <c r="AA25" s="402">
        <f t="shared" si="1"/>
        <v>0</v>
      </c>
      <c r="AB25" s="399">
        <f t="shared" si="1"/>
        <v>0</v>
      </c>
      <c r="AC25" s="398"/>
      <c r="AD25" s="402">
        <f t="shared" si="1"/>
        <v>0</v>
      </c>
      <c r="AE25" s="399">
        <f t="shared" si="1"/>
        <v>0</v>
      </c>
      <c r="AF25" s="399">
        <f t="shared" si="1"/>
        <v>0</v>
      </c>
    </row>
    <row r="26" spans="1:32" ht="13.5" thickTop="1">
      <c r="A26" s="271" t="s">
        <v>306</v>
      </c>
      <c r="D26" s="484">
        <f>Fragebogen!P195</f>
        <v>0</v>
      </c>
      <c r="E26" s="484"/>
      <c r="F26" s="484"/>
      <c r="G26" s="426"/>
      <c r="K26" s="378"/>
      <c r="L26" s="378"/>
      <c r="M26" s="378"/>
      <c r="N26" s="378"/>
      <c r="O26" s="378"/>
      <c r="P26" s="378"/>
      <c r="Q26" s="378"/>
      <c r="R26" s="378"/>
      <c r="S26" s="378"/>
      <c r="T26" s="378"/>
      <c r="U26" s="378"/>
      <c r="V26" s="378"/>
      <c r="W26" s="429"/>
      <c r="X26" s="430" t="s">
        <v>405</v>
      </c>
      <c r="Y26" s="429">
        <f>Y25*(1-Fragebogen!$N$204)</f>
        <v>0</v>
      </c>
      <c r="Z26" s="429"/>
      <c r="AA26" s="429"/>
      <c r="AB26" s="429"/>
      <c r="AC26" s="429"/>
      <c r="AD26" s="429">
        <f>AD25*(1-Fragebogen!$N$204)</f>
        <v>0</v>
      </c>
      <c r="AE26" s="378"/>
      <c r="AF26" s="378"/>
    </row>
    <row r="27" spans="3:32" ht="12.75">
      <c r="C27" s="271" t="s">
        <v>305</v>
      </c>
      <c r="D27" s="271"/>
      <c r="E27" s="271"/>
      <c r="F27" s="271"/>
      <c r="G27" s="271"/>
      <c r="H27" s="271"/>
      <c r="I27" s="271"/>
      <c r="J27" s="271"/>
      <c r="K27" s="400"/>
      <c r="L27" s="400"/>
      <c r="M27" s="400"/>
      <c r="N27" s="400"/>
      <c r="O27" s="400">
        <f>-Fragebogen!N178</f>
        <v>0</v>
      </c>
      <c r="P27" s="400"/>
      <c r="Q27" s="400"/>
      <c r="R27" s="400"/>
      <c r="S27" s="400"/>
      <c r="T27" s="400"/>
      <c r="U27" s="400"/>
      <c r="V27" s="400"/>
      <c r="W27" s="400"/>
      <c r="X27" s="400"/>
      <c r="Y27" s="400"/>
      <c r="Z27" s="400"/>
      <c r="AA27" s="400"/>
      <c r="AB27" s="400">
        <f>-Fragebogen!N178</f>
        <v>0</v>
      </c>
      <c r="AC27" s="400"/>
      <c r="AD27" s="400"/>
      <c r="AE27" s="400"/>
      <c r="AF27" s="400">
        <f>-Fragebogen!N178</f>
        <v>0</v>
      </c>
    </row>
    <row r="28" spans="3:32" s="271" customFormat="1" ht="12.75">
      <c r="C28" s="271" t="str">
        <f>IF(AND(O28=AB28,O28=AF28,AB28=AF28,O28=D26),"Kontrolle i.o.","Fehler in Berechnung")</f>
        <v>Kontrolle i.o.</v>
      </c>
      <c r="K28" s="400"/>
      <c r="L28" s="400"/>
      <c r="M28" s="400"/>
      <c r="N28" s="403" t="s">
        <v>347</v>
      </c>
      <c r="O28" s="400">
        <f>K25+M25-O25+O27+S25</f>
        <v>0</v>
      </c>
      <c r="P28" s="400"/>
      <c r="Q28" s="400"/>
      <c r="R28" s="400"/>
      <c r="S28" s="400"/>
      <c r="T28" s="400"/>
      <c r="U28" s="400"/>
      <c r="V28" s="400"/>
      <c r="W28" s="400"/>
      <c r="X28" s="400"/>
      <c r="Y28" s="400"/>
      <c r="Z28" s="400"/>
      <c r="AA28" s="403" t="s">
        <v>346</v>
      </c>
      <c r="AB28" s="400">
        <f>SUM(Y25:AB25)+AB27</f>
        <v>0</v>
      </c>
      <c r="AC28" s="400"/>
      <c r="AD28" s="400"/>
      <c r="AE28" s="403" t="s">
        <v>345</v>
      </c>
      <c r="AF28" s="400">
        <f>SUM(AD25:AF25)+AF27</f>
        <v>0</v>
      </c>
    </row>
  </sheetData>
  <sheetProtection password="CFE5" sheet="1" objects="1" scenarios="1"/>
  <mergeCells count="8">
    <mergeCell ref="D26:F26"/>
    <mergeCell ref="T2:U2"/>
    <mergeCell ref="V2:W2"/>
    <mergeCell ref="Y1:AB1"/>
    <mergeCell ref="AD1:AF1"/>
    <mergeCell ref="Y2:Z2"/>
    <mergeCell ref="AA2:AB2"/>
    <mergeCell ref="AD2:AE2"/>
  </mergeCells>
  <conditionalFormatting sqref="E6:E7 D15:D16 D19:D20 F20:G20 J7 J10:J11 J15:J16 J19:J20 G6:J6 F19">
    <cfRule type="cellIs" priority="5" dxfId="1" operator="equal" stopIfTrue="1">
      <formula>"Ja"</formula>
    </cfRule>
    <cfRule type="cellIs" priority="6" dxfId="0" operator="equal" stopIfTrue="1">
      <formula>"Nein"</formula>
    </cfRule>
  </conditionalFormatting>
  <conditionalFormatting sqref="G10">
    <cfRule type="cellIs" priority="3" dxfId="1" operator="equal" stopIfTrue="1">
      <formula>"Ja"</formula>
    </cfRule>
    <cfRule type="cellIs" priority="4" dxfId="0" operator="equal" stopIfTrue="1">
      <formula>"Nein"</formula>
    </cfRule>
  </conditionalFormatting>
  <conditionalFormatting sqref="G19">
    <cfRule type="cellIs" priority="1" dxfId="1" operator="equal" stopIfTrue="1">
      <formula>"Ja"</formula>
    </cfRule>
    <cfRule type="cellIs" priority="2" dxfId="0" operator="equal" stopIfTrue="1">
      <formula>"Nein"</formula>
    </cfRule>
  </conditionalFormatting>
  <printOptions/>
  <pageMargins left="0.3937007874015748" right="0.3937007874015748" top="0.984251968503937" bottom="0.984251968503937" header="0.5118110236220472" footer="0.5118110236220472"/>
  <pageSetup fitToHeight="1" fitToWidth="1" horizontalDpi="600" verticalDpi="600" orientation="landscape" paperSize="9" scale="53" r:id="rId1"/>
  <headerFooter alignWithMargins="0">
    <oddFooter>&amp;L&amp;9&amp;F&amp;R&amp;9Seite &amp;P / &amp;D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workbookViewId="0" topLeftCell="A1">
      <selection activeCell="B3" sqref="B3"/>
    </sheetView>
  </sheetViews>
  <sheetFormatPr defaultColWidth="11.421875" defaultRowHeight="12.75"/>
  <cols>
    <col min="2" max="2" width="17.421875" style="0" customWidth="1"/>
    <col min="3" max="3" width="6.421875" style="0" customWidth="1"/>
    <col min="4" max="4" width="4.57421875" style="0" customWidth="1"/>
    <col min="5" max="5" width="13.8515625" style="0" customWidth="1"/>
  </cols>
  <sheetData>
    <row r="1" spans="1:3" s="308" customFormat="1" ht="15.75">
      <c r="A1" s="307" t="s">
        <v>322</v>
      </c>
      <c r="C1" s="333" t="str">
        <f>IF(Fragebogen!P2="","",Fragebogen!P2)</f>
        <v/>
      </c>
    </row>
    <row r="2" s="306" customFormat="1" ht="14.25"/>
    <row r="3" spans="1:4" s="306" customFormat="1" ht="14.25">
      <c r="A3" s="306" t="s">
        <v>323</v>
      </c>
      <c r="B3" s="330" t="str">
        <f>IF(Fragebogen!L4="","",Fragebogen!L4)</f>
        <v/>
      </c>
      <c r="C3" s="331"/>
      <c r="D3" s="331"/>
    </row>
    <row r="4" spans="1:4" s="306" customFormat="1" ht="14.25">
      <c r="A4" s="306" t="s">
        <v>415</v>
      </c>
      <c r="B4" s="332" t="str">
        <f>IF(Fragebogen!H5="","",Fragebogen!H5)</f>
        <v/>
      </c>
      <c r="C4" s="310"/>
      <c r="D4" s="310"/>
    </row>
    <row r="5" spans="2:4" s="306" customFormat="1" ht="14.25">
      <c r="B5" s="332" t="str">
        <f>IF(Fragebogen!H6="","",Fragebogen!H6)</f>
        <v/>
      </c>
      <c r="C5" s="310"/>
      <c r="D5" s="310"/>
    </row>
    <row r="6" spans="2:4" s="306" customFormat="1" ht="14.25">
      <c r="B6" s="332" t="str">
        <f>IF(Fragebogen!H7="","",Fragebogen!H7)</f>
        <v/>
      </c>
      <c r="C6" s="310"/>
      <c r="D6" s="310"/>
    </row>
    <row r="7" spans="2:4" s="306" customFormat="1" ht="14.25">
      <c r="B7" s="332" t="str">
        <f>IF(Fragebogen!H8="","",Fragebogen!H8)</f>
        <v/>
      </c>
      <c r="C7" s="310"/>
      <c r="D7" s="310"/>
    </row>
    <row r="8" spans="2:4" s="306" customFormat="1" ht="14.25">
      <c r="B8" s="332" t="str">
        <f>IF(Fragebogen!H9="","",Fragebogen!H9)</f>
        <v/>
      </c>
      <c r="C8" s="310"/>
      <c r="D8" s="310"/>
    </row>
    <row r="9" s="306" customFormat="1" ht="14.25"/>
    <row r="10" s="306" customFormat="1" ht="15">
      <c r="A10" s="305" t="s">
        <v>413</v>
      </c>
    </row>
    <row r="11" s="306" customFormat="1" ht="14.25">
      <c r="A11" s="306" t="s">
        <v>65</v>
      </c>
    </row>
    <row r="12" s="306" customFormat="1" ht="14.25"/>
    <row r="13" spans="1:5" s="306" customFormat="1" ht="14.25">
      <c r="A13" s="306" t="s">
        <v>324</v>
      </c>
      <c r="C13" s="494" t="str">
        <f>IF(Fragebogen!N49="","",Fragebogen!N49)</f>
        <v/>
      </c>
      <c r="D13" s="494"/>
      <c r="E13" s="306" t="s">
        <v>325</v>
      </c>
    </row>
    <row r="14" s="306" customFormat="1" ht="14.25">
      <c r="A14" s="306" t="s">
        <v>326</v>
      </c>
    </row>
    <row r="15" s="306" customFormat="1" ht="14.25"/>
    <row r="16" s="306" customFormat="1" ht="14.25">
      <c r="A16" s="306" t="s">
        <v>330</v>
      </c>
    </row>
    <row r="17" spans="1:8" s="306" customFormat="1" ht="14.25">
      <c r="A17" s="314"/>
      <c r="B17" s="315"/>
      <c r="C17" s="315"/>
      <c r="D17" s="319"/>
      <c r="E17" s="497" t="s">
        <v>387</v>
      </c>
      <c r="F17" s="498"/>
      <c r="G17" s="495" t="s">
        <v>76</v>
      </c>
      <c r="H17" s="496"/>
    </row>
    <row r="18" spans="1:8" s="306" customFormat="1" ht="16.5">
      <c r="A18" s="311" t="s">
        <v>390</v>
      </c>
      <c r="B18" s="312"/>
      <c r="C18" s="312"/>
      <c r="D18" s="320"/>
      <c r="E18" s="419" t="s">
        <v>388</v>
      </c>
      <c r="F18" s="320" t="s">
        <v>389</v>
      </c>
      <c r="G18" s="325" t="s">
        <v>300</v>
      </c>
      <c r="H18" s="313" t="s">
        <v>301</v>
      </c>
    </row>
    <row r="19" spans="1:8" s="306" customFormat="1" ht="14.25">
      <c r="A19" s="323"/>
      <c r="B19" s="309"/>
      <c r="C19" s="309"/>
      <c r="D19" s="321"/>
      <c r="E19" s="316"/>
      <c r="F19" s="420"/>
      <c r="G19" s="421"/>
      <c r="H19" s="421"/>
    </row>
    <row r="20" spans="1:8" s="306" customFormat="1" ht="14.25">
      <c r="A20" s="324"/>
      <c r="B20" s="310"/>
      <c r="C20" s="310"/>
      <c r="D20" s="322"/>
      <c r="E20" s="317"/>
      <c r="F20" s="422"/>
      <c r="G20" s="423"/>
      <c r="H20" s="423"/>
    </row>
    <row r="21" spans="1:8" s="306" customFormat="1" ht="14.25">
      <c r="A21" s="324"/>
      <c r="B21" s="310"/>
      <c r="C21" s="310"/>
      <c r="D21" s="322"/>
      <c r="E21" s="317"/>
      <c r="F21" s="422"/>
      <c r="G21" s="423"/>
      <c r="H21" s="423"/>
    </row>
    <row r="22" spans="1:8" s="306" customFormat="1" ht="14.25">
      <c r="A22" s="324"/>
      <c r="B22" s="310"/>
      <c r="C22" s="310"/>
      <c r="D22" s="322"/>
      <c r="E22" s="317"/>
      <c r="F22" s="422"/>
      <c r="G22" s="423"/>
      <c r="H22" s="423"/>
    </row>
    <row r="23" spans="1:8" s="306" customFormat="1" ht="14.25">
      <c r="A23" s="324"/>
      <c r="B23" s="310"/>
      <c r="C23" s="310"/>
      <c r="D23" s="322"/>
      <c r="E23" s="317"/>
      <c r="F23" s="422"/>
      <c r="G23" s="423"/>
      <c r="H23" s="423"/>
    </row>
    <row r="24" spans="1:8" s="306" customFormat="1" ht="14.25">
      <c r="A24" s="324"/>
      <c r="B24" s="310"/>
      <c r="C24" s="310"/>
      <c r="D24" s="322"/>
      <c r="E24" s="317"/>
      <c r="F24" s="422"/>
      <c r="G24" s="423"/>
      <c r="H24" s="423"/>
    </row>
    <row r="25" spans="1:8" s="306" customFormat="1" ht="14.25">
      <c r="A25" s="324"/>
      <c r="B25" s="310"/>
      <c r="C25" s="310"/>
      <c r="D25" s="322"/>
      <c r="E25" s="317"/>
      <c r="F25" s="422"/>
      <c r="G25" s="423"/>
      <c r="H25" s="423"/>
    </row>
    <row r="26" spans="1:8" s="306" customFormat="1" ht="14.25">
      <c r="A26" s="324"/>
      <c r="B26" s="310"/>
      <c r="C26" s="310"/>
      <c r="D26" s="322"/>
      <c r="E26" s="317"/>
      <c r="F26" s="422"/>
      <c r="G26" s="423"/>
      <c r="H26" s="423"/>
    </row>
    <row r="27" spans="1:8" s="306" customFormat="1" ht="14.25">
      <c r="A27" s="324"/>
      <c r="B27" s="310"/>
      <c r="C27" s="310"/>
      <c r="D27" s="322"/>
      <c r="E27" s="317"/>
      <c r="F27" s="422"/>
      <c r="G27" s="423"/>
      <c r="H27" s="423"/>
    </row>
    <row r="28" spans="1:8" s="306" customFormat="1" ht="14.25">
      <c r="A28" s="324"/>
      <c r="B28" s="310"/>
      <c r="C28" s="310"/>
      <c r="D28" s="322"/>
      <c r="E28" s="317"/>
      <c r="F28" s="422"/>
      <c r="G28" s="423"/>
      <c r="H28" s="423"/>
    </row>
    <row r="29" spans="1:8" s="329" customFormat="1" ht="3" customHeight="1">
      <c r="A29" s="326"/>
      <c r="B29" s="326"/>
      <c r="C29" s="326"/>
      <c r="D29" s="326"/>
      <c r="E29" s="326"/>
      <c r="F29" s="326"/>
      <c r="G29" s="327"/>
      <c r="H29" s="328"/>
    </row>
    <row r="30" spans="6:8" s="306" customFormat="1" ht="14.25">
      <c r="F30" s="318" t="s">
        <v>331</v>
      </c>
      <c r="G30" s="424" t="str">
        <f>IF(SUM(G19:G28)=0,"",SUM(G19:G28))</f>
        <v/>
      </c>
      <c r="H30" s="425" t="str">
        <f>IF(SUM(H19:H28)=0,"",SUM(H19:H28))</f>
        <v/>
      </c>
    </row>
    <row r="31" s="306" customFormat="1" ht="14.25"/>
    <row r="32" spans="1:4" s="306" customFormat="1" ht="14.25">
      <c r="A32" s="306" t="s">
        <v>12</v>
      </c>
      <c r="D32" s="306" t="s">
        <v>414</v>
      </c>
    </row>
    <row r="33" spans="1:8" s="306" customFormat="1" ht="28.5" customHeight="1">
      <c r="A33" s="331"/>
      <c r="B33" s="331"/>
      <c r="D33" s="331"/>
      <c r="E33" s="331"/>
      <c r="F33" s="331"/>
      <c r="G33" s="331"/>
      <c r="H33" s="331"/>
    </row>
    <row r="34" s="306" customFormat="1" ht="14.25"/>
    <row r="35" ht="12.75">
      <c r="A35" s="303" t="s">
        <v>327</v>
      </c>
    </row>
    <row r="36" spans="1:8" ht="69.75" customHeight="1">
      <c r="A36" s="493"/>
      <c r="B36" s="493"/>
      <c r="C36" s="493"/>
      <c r="D36" s="493"/>
      <c r="E36" s="493"/>
      <c r="F36" s="493"/>
      <c r="G36" s="493"/>
      <c r="H36" s="493"/>
    </row>
    <row r="37" spans="1:8" ht="28.5" customHeight="1">
      <c r="A37" s="493"/>
      <c r="B37" s="493"/>
      <c r="C37" s="493"/>
      <c r="D37" s="493"/>
      <c r="E37" s="493"/>
      <c r="F37" s="493"/>
      <c r="G37" s="493"/>
      <c r="H37" s="493"/>
    </row>
    <row r="38" spans="1:8" ht="48.75" customHeight="1">
      <c r="A38" s="493"/>
      <c r="B38" s="493"/>
      <c r="C38" s="493"/>
      <c r="D38" s="493"/>
      <c r="E38" s="493"/>
      <c r="F38" s="493"/>
      <c r="G38" s="493"/>
      <c r="H38" s="493"/>
    </row>
    <row r="41" ht="12.75">
      <c r="A41" s="303" t="s">
        <v>328</v>
      </c>
    </row>
    <row r="42" ht="12.75">
      <c r="A42" s="304" t="s">
        <v>329</v>
      </c>
    </row>
  </sheetData>
  <sheetProtection algorithmName="SHA-512" hashValue="D+1qorotSAz4mbR2dkePt1uixVdh4nyTyhbkKNVG4bCKCL8pRtunfUDI5u4WMdJ6eamFEKpeuJ+9EgV5POox4A==" saltValue="dS0KrGIAmZrCScEU2sV3Ww==" spinCount="100000" sheet="1" objects="1" scenarios="1"/>
  <mergeCells count="6">
    <mergeCell ref="A38:H38"/>
    <mergeCell ref="C13:D13"/>
    <mergeCell ref="G17:H17"/>
    <mergeCell ref="A36:H36"/>
    <mergeCell ref="A37:H37"/>
    <mergeCell ref="E17:F17"/>
  </mergeCells>
  <printOptions/>
  <pageMargins left="0.7086614173228347" right="0.7086614173228347" top="0.7874015748031497" bottom="0.7874015748031497" header="0.5118110236220472" footer="0.5118110236220472"/>
  <pageSetup blackAndWhite="1" horizontalDpi="600" verticalDpi="600" orientation="portrait" paperSize="9" r:id="rId2"/>
  <headerFooter alignWithMargins="0">
    <oddFooter>&amp;L&amp;9&amp;F&amp;R&amp;9Seite &amp;P / &amp;D</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W39"/>
  <sheetViews>
    <sheetView showGridLines="0" zoomScale="75" zoomScaleNormal="75" workbookViewId="0" topLeftCell="A1">
      <selection activeCell="A2" sqref="A2"/>
    </sheetView>
  </sheetViews>
  <sheetFormatPr defaultColWidth="11.421875" defaultRowHeight="12.75"/>
  <cols>
    <col min="1" max="1" width="17.00390625" style="0" customWidth="1"/>
    <col min="2" max="2" width="2.28125" style="0" customWidth="1"/>
    <col min="3" max="5" width="11.7109375" style="0" customWidth="1"/>
    <col min="6" max="7" width="2.28125" style="0" customWidth="1"/>
    <col min="8" max="10" width="11.7109375" style="0" customWidth="1"/>
    <col min="11" max="12" width="2.28125" style="0" customWidth="1"/>
    <col min="13" max="13" width="11.7109375" style="0" customWidth="1"/>
    <col min="14" max="15" width="6.28125" style="0" customWidth="1"/>
    <col min="16" max="16" width="11.7109375" style="0" customWidth="1"/>
    <col min="17" max="18" width="2.28125" style="0" customWidth="1"/>
    <col min="19" max="19" width="11.7109375" style="0" customWidth="1"/>
    <col min="20" max="21" width="6.28125" style="0" customWidth="1"/>
    <col min="22" max="22" width="11.7109375" style="0" customWidth="1"/>
    <col min="23" max="23" width="2.28125" style="0" customWidth="1"/>
  </cols>
  <sheetData>
    <row r="1" spans="1:2" ht="15.75">
      <c r="A1" s="307" t="s">
        <v>241</v>
      </c>
      <c r="B1" s="40"/>
    </row>
    <row r="3" spans="1:23" ht="12.75">
      <c r="A3" s="252"/>
      <c r="B3" s="253"/>
      <c r="C3" s="253" t="s">
        <v>242</v>
      </c>
      <c r="D3" s="253"/>
      <c r="E3" s="253"/>
      <c r="F3" s="253"/>
      <c r="G3" s="253"/>
      <c r="H3" s="253"/>
      <c r="I3" s="253"/>
      <c r="J3" s="253"/>
      <c r="K3" s="254"/>
      <c r="L3" s="253"/>
      <c r="M3" s="253" t="s">
        <v>281</v>
      </c>
      <c r="N3" s="253"/>
      <c r="O3" s="253"/>
      <c r="P3" s="253"/>
      <c r="Q3" s="253"/>
      <c r="R3" s="253"/>
      <c r="S3" s="253"/>
      <c r="T3" s="253"/>
      <c r="U3" s="253"/>
      <c r="V3" s="253"/>
      <c r="W3" s="254"/>
    </row>
    <row r="4" spans="1:23" ht="12.75">
      <c r="A4" s="119"/>
      <c r="B4" s="120"/>
      <c r="C4" s="120"/>
      <c r="D4" s="120"/>
      <c r="E4" s="120"/>
      <c r="F4" s="120"/>
      <c r="G4" s="120"/>
      <c r="H4" s="274"/>
      <c r="I4" s="274"/>
      <c r="J4" s="274"/>
      <c r="K4" s="121"/>
      <c r="M4" s="120"/>
      <c r="N4" s="120"/>
      <c r="O4" s="120"/>
      <c r="P4" s="120"/>
      <c r="Q4" s="120"/>
      <c r="R4" s="120"/>
      <c r="W4" s="121"/>
    </row>
    <row r="5" spans="1:23" ht="12.75" customHeight="1">
      <c r="A5" s="119"/>
      <c r="B5" s="120"/>
      <c r="C5" s="249" t="s">
        <v>240</v>
      </c>
      <c r="D5" s="245" t="s">
        <v>234</v>
      </c>
      <c r="E5" s="246"/>
      <c r="F5" s="246"/>
      <c r="G5" s="246"/>
      <c r="H5" s="259"/>
      <c r="I5" s="275"/>
      <c r="J5" s="259"/>
      <c r="K5" s="121"/>
      <c r="M5" s="249" t="s">
        <v>240</v>
      </c>
      <c r="N5" s="504" t="s">
        <v>234</v>
      </c>
      <c r="O5" s="504"/>
      <c r="P5" s="246"/>
      <c r="Q5" s="120"/>
      <c r="R5" s="120"/>
      <c r="W5" s="121"/>
    </row>
    <row r="6" spans="1:23" ht="12.75" customHeight="1">
      <c r="A6" s="119"/>
      <c r="B6" s="120"/>
      <c r="C6" s="249" t="s">
        <v>239</v>
      </c>
      <c r="D6" s="245" t="s">
        <v>235</v>
      </c>
      <c r="E6" s="246"/>
      <c r="F6" s="246"/>
      <c r="G6" s="246"/>
      <c r="H6" s="259"/>
      <c r="I6" s="275"/>
      <c r="J6" s="259"/>
      <c r="K6" s="121"/>
      <c r="M6" s="249" t="s">
        <v>239</v>
      </c>
      <c r="N6" s="504" t="s">
        <v>235</v>
      </c>
      <c r="O6" s="504"/>
      <c r="P6" s="246"/>
      <c r="Q6" s="120"/>
      <c r="R6" s="120"/>
      <c r="W6" s="121"/>
    </row>
    <row r="7" spans="1:23" ht="12.75" customHeight="1">
      <c r="A7" s="119"/>
      <c r="B7" s="120"/>
      <c r="C7" s="249" t="s">
        <v>282</v>
      </c>
      <c r="D7" s="250" t="s">
        <v>236</v>
      </c>
      <c r="E7" s="247" t="s">
        <v>232</v>
      </c>
      <c r="F7" s="246"/>
      <c r="G7" s="246"/>
      <c r="H7" s="259"/>
      <c r="I7" s="275"/>
      <c r="J7" s="259"/>
      <c r="K7" s="121"/>
      <c r="M7" s="249" t="s">
        <v>282</v>
      </c>
      <c r="N7" s="245"/>
      <c r="O7" s="245"/>
      <c r="P7" s="246"/>
      <c r="Q7" s="120"/>
      <c r="R7" s="120"/>
      <c r="W7" s="121"/>
    </row>
    <row r="8" spans="1:23" ht="12.75" customHeight="1">
      <c r="A8" s="119"/>
      <c r="B8" s="120"/>
      <c r="C8" s="249" t="s">
        <v>283</v>
      </c>
      <c r="D8" s="250" t="s">
        <v>237</v>
      </c>
      <c r="E8" s="247" t="s">
        <v>233</v>
      </c>
      <c r="F8" s="246"/>
      <c r="G8" s="246"/>
      <c r="H8" s="259"/>
      <c r="I8" s="275"/>
      <c r="J8" s="259"/>
      <c r="K8" s="121"/>
      <c r="M8" s="249" t="s">
        <v>283</v>
      </c>
      <c r="N8" s="245"/>
      <c r="O8" s="245"/>
      <c r="P8" s="246"/>
      <c r="Q8" s="120"/>
      <c r="R8" s="120"/>
      <c r="W8" s="121"/>
    </row>
    <row r="9" spans="1:23" ht="12.75" customHeight="1">
      <c r="A9" s="119"/>
      <c r="B9" s="120"/>
      <c r="C9" s="249" t="s">
        <v>284</v>
      </c>
      <c r="D9" s="250"/>
      <c r="E9" s="248" t="s">
        <v>238</v>
      </c>
      <c r="F9" s="246"/>
      <c r="G9" s="246"/>
      <c r="H9" s="259"/>
      <c r="I9" s="275"/>
      <c r="J9" s="259"/>
      <c r="K9" s="121"/>
      <c r="M9" s="249" t="s">
        <v>284</v>
      </c>
      <c r="N9" s="245"/>
      <c r="O9" s="245"/>
      <c r="P9" s="246"/>
      <c r="Q9" s="120"/>
      <c r="R9" s="120"/>
      <c r="W9" s="121"/>
    </row>
    <row r="10" spans="1:23" ht="12.75" customHeight="1">
      <c r="A10" s="119"/>
      <c r="B10" s="120"/>
      <c r="C10" s="249"/>
      <c r="D10" s="250"/>
      <c r="E10" s="248" t="s">
        <v>239</v>
      </c>
      <c r="F10" s="246"/>
      <c r="G10" s="246"/>
      <c r="H10" s="259"/>
      <c r="I10" s="275"/>
      <c r="J10" s="259"/>
      <c r="K10" s="121"/>
      <c r="M10" s="273" t="s">
        <v>231</v>
      </c>
      <c r="N10" s="245"/>
      <c r="O10" s="245"/>
      <c r="P10" s="246"/>
      <c r="Q10" s="120"/>
      <c r="R10" s="120"/>
      <c r="W10" s="121"/>
    </row>
    <row r="11" spans="1:23" ht="12.75" customHeight="1">
      <c r="A11" s="119"/>
      <c r="B11" s="120"/>
      <c r="C11" s="249"/>
      <c r="D11" s="250"/>
      <c r="E11" s="248"/>
      <c r="F11" s="246"/>
      <c r="G11" s="246"/>
      <c r="H11" s="259"/>
      <c r="I11" s="275"/>
      <c r="J11" s="259"/>
      <c r="K11" s="121"/>
      <c r="M11" s="273"/>
      <c r="N11" s="505" t="s">
        <v>76</v>
      </c>
      <c r="O11" s="505"/>
      <c r="P11" s="246"/>
      <c r="Q11" s="120"/>
      <c r="R11" s="120"/>
      <c r="W11" s="121"/>
    </row>
    <row r="12" spans="1:23" ht="12.75" customHeight="1">
      <c r="A12" s="119"/>
      <c r="B12" s="120"/>
      <c r="C12" s="249"/>
      <c r="D12" s="250"/>
      <c r="E12" s="248"/>
      <c r="F12" s="246"/>
      <c r="G12" s="246"/>
      <c r="H12" s="259"/>
      <c r="I12" s="259"/>
      <c r="J12" s="275"/>
      <c r="K12" s="121"/>
      <c r="M12" s="273"/>
      <c r="N12" s="250"/>
      <c r="O12" s="250"/>
      <c r="P12" s="248" t="s">
        <v>280</v>
      </c>
      <c r="Q12" s="120"/>
      <c r="R12" s="120"/>
      <c r="W12" s="121"/>
    </row>
    <row r="13" spans="1:23" ht="12.75">
      <c r="A13" s="119"/>
      <c r="B13" s="120"/>
      <c r="C13" s="120"/>
      <c r="D13" s="120"/>
      <c r="E13" s="120"/>
      <c r="F13" s="120"/>
      <c r="G13" s="120"/>
      <c r="H13" s="120"/>
      <c r="I13" s="120"/>
      <c r="J13" s="120"/>
      <c r="K13" s="121"/>
      <c r="M13" s="120"/>
      <c r="N13" s="120"/>
      <c r="O13" s="120"/>
      <c r="P13" s="120"/>
      <c r="Q13" s="120"/>
      <c r="R13" s="120"/>
      <c r="W13" s="121"/>
    </row>
    <row r="14" spans="1:23" ht="12.75">
      <c r="A14" s="122"/>
      <c r="B14" s="123"/>
      <c r="C14" s="123"/>
      <c r="D14" s="123"/>
      <c r="E14" s="123"/>
      <c r="F14" s="123"/>
      <c r="G14" s="123"/>
      <c r="H14" s="123"/>
      <c r="I14" s="123"/>
      <c r="J14" s="123"/>
      <c r="K14" s="124"/>
      <c r="M14" s="123"/>
      <c r="N14" s="123"/>
      <c r="O14" s="123"/>
      <c r="P14" s="123"/>
      <c r="Q14" s="123"/>
      <c r="R14" s="123"/>
      <c r="W14" s="121"/>
    </row>
    <row r="15" spans="1:23" ht="12.75">
      <c r="A15" s="255"/>
      <c r="B15" s="252"/>
      <c r="C15" s="253" t="s">
        <v>160</v>
      </c>
      <c r="D15" s="253"/>
      <c r="E15" s="253"/>
      <c r="F15" s="254"/>
      <c r="G15" s="253"/>
      <c r="H15" s="253" t="s">
        <v>161</v>
      </c>
      <c r="I15" s="253"/>
      <c r="J15" s="253"/>
      <c r="K15" s="254"/>
      <c r="L15" s="252"/>
      <c r="M15" s="253" t="s">
        <v>160</v>
      </c>
      <c r="N15" s="253"/>
      <c r="O15" s="253"/>
      <c r="P15" s="253"/>
      <c r="Q15" s="254"/>
      <c r="R15" s="253"/>
      <c r="S15" s="253" t="s">
        <v>161</v>
      </c>
      <c r="T15" s="253"/>
      <c r="U15" s="253"/>
      <c r="V15" s="253"/>
      <c r="W15" s="254"/>
    </row>
    <row r="16" spans="1:23" ht="12.75">
      <c r="A16" s="256"/>
      <c r="B16" s="119"/>
      <c r="C16" s="120"/>
      <c r="D16" s="120"/>
      <c r="E16" s="120"/>
      <c r="F16" s="121"/>
      <c r="G16" s="120"/>
      <c r="H16" s="120"/>
      <c r="I16" s="120"/>
      <c r="J16" s="120"/>
      <c r="K16" s="121"/>
      <c r="Q16" s="118"/>
      <c r="W16" s="121"/>
    </row>
    <row r="17" spans="1:23" ht="12.75">
      <c r="A17" s="256" t="s">
        <v>167</v>
      </c>
      <c r="B17" s="119"/>
      <c r="C17" s="276"/>
      <c r="D17" s="245" t="s">
        <v>164</v>
      </c>
      <c r="E17" s="246"/>
      <c r="F17" s="121"/>
      <c r="G17" s="120"/>
      <c r="H17" s="259"/>
      <c r="I17" s="259"/>
      <c r="J17" s="246"/>
      <c r="K17" s="121"/>
      <c r="Q17" s="121"/>
      <c r="W17" s="121"/>
    </row>
    <row r="18" spans="1:23" ht="12.75">
      <c r="A18" s="256" t="s">
        <v>168</v>
      </c>
      <c r="B18" s="119"/>
      <c r="C18" s="277"/>
      <c r="D18" s="245"/>
      <c r="E18" s="246"/>
      <c r="F18" s="121"/>
      <c r="G18" s="120"/>
      <c r="H18" s="259"/>
      <c r="I18" s="259"/>
      <c r="J18" s="246"/>
      <c r="K18" s="121"/>
      <c r="Q18" s="121"/>
      <c r="W18" s="121"/>
    </row>
    <row r="19" spans="1:23" ht="14.25">
      <c r="A19" s="256" t="s">
        <v>8</v>
      </c>
      <c r="B19" s="119"/>
      <c r="C19" s="277" t="s">
        <v>283</v>
      </c>
      <c r="D19" s="276"/>
      <c r="E19" s="247" t="s">
        <v>88</v>
      </c>
      <c r="F19" s="121"/>
      <c r="G19" s="120"/>
      <c r="H19" s="259"/>
      <c r="I19" s="276"/>
      <c r="J19" s="247" t="s">
        <v>165</v>
      </c>
      <c r="K19" s="121"/>
      <c r="Q19" s="121"/>
      <c r="W19" s="121"/>
    </row>
    <row r="20" spans="1:23" ht="12.75">
      <c r="A20" s="256" t="s">
        <v>169</v>
      </c>
      <c r="B20" s="119"/>
      <c r="C20" s="277" t="s">
        <v>284</v>
      </c>
      <c r="D20" s="277"/>
      <c r="E20" s="247"/>
      <c r="F20" s="121"/>
      <c r="G20" s="120"/>
      <c r="H20" s="259"/>
      <c r="I20" s="277"/>
      <c r="J20" s="247"/>
      <c r="K20" s="121"/>
      <c r="Q20" s="121"/>
      <c r="W20" s="121"/>
    </row>
    <row r="21" spans="1:23" ht="12.75">
      <c r="A21" s="256"/>
      <c r="B21" s="119"/>
      <c r="C21" s="277"/>
      <c r="D21" s="277" t="s">
        <v>236</v>
      </c>
      <c r="E21" s="279"/>
      <c r="F21" s="121"/>
      <c r="G21" s="120"/>
      <c r="H21" s="259"/>
      <c r="I21" s="277" t="s">
        <v>236</v>
      </c>
      <c r="J21" s="279"/>
      <c r="K21" s="121"/>
      <c r="Q21" s="121"/>
      <c r="W21" s="121"/>
    </row>
    <row r="22" spans="1:23" ht="12.75">
      <c r="A22" s="256"/>
      <c r="B22" s="119"/>
      <c r="C22" s="277"/>
      <c r="D22" s="277" t="s">
        <v>237</v>
      </c>
      <c r="E22" s="280" t="s">
        <v>238</v>
      </c>
      <c r="F22" s="121"/>
      <c r="G22" s="120"/>
      <c r="H22" s="259"/>
      <c r="I22" s="277" t="s">
        <v>237</v>
      </c>
      <c r="J22" s="280" t="s">
        <v>238</v>
      </c>
      <c r="K22" s="121"/>
      <c r="Q22" s="121"/>
      <c r="W22" s="121"/>
    </row>
    <row r="23" spans="1:23" ht="12.75">
      <c r="A23" s="256"/>
      <c r="B23" s="119"/>
      <c r="C23" s="277"/>
      <c r="D23" s="277"/>
      <c r="E23" s="280" t="s">
        <v>239</v>
      </c>
      <c r="F23" s="121"/>
      <c r="G23" s="120"/>
      <c r="H23" s="259"/>
      <c r="I23" s="277"/>
      <c r="J23" s="280" t="s">
        <v>239</v>
      </c>
      <c r="K23" s="121"/>
      <c r="Q23" s="121"/>
      <c r="W23" s="121"/>
    </row>
    <row r="24" spans="1:23" ht="12.75">
      <c r="A24" s="256"/>
      <c r="B24" s="119"/>
      <c r="C24" s="278"/>
      <c r="D24" s="278"/>
      <c r="E24" s="281"/>
      <c r="F24" s="121"/>
      <c r="G24" s="120"/>
      <c r="H24" s="259"/>
      <c r="I24" s="278"/>
      <c r="J24" s="281"/>
      <c r="K24" s="121"/>
      <c r="Q24" s="121"/>
      <c r="W24" s="121"/>
    </row>
    <row r="25" spans="1:23" ht="12.75">
      <c r="A25" s="257"/>
      <c r="B25" s="122"/>
      <c r="C25" s="123"/>
      <c r="D25" s="123"/>
      <c r="E25" s="123"/>
      <c r="F25" s="124"/>
      <c r="G25" s="123"/>
      <c r="H25" s="123"/>
      <c r="I25" s="123"/>
      <c r="J25" s="123"/>
      <c r="K25" s="124"/>
      <c r="Q25" s="124"/>
      <c r="W25" s="124"/>
    </row>
    <row r="26" spans="1:23" ht="12.75">
      <c r="A26" s="258"/>
      <c r="B26" s="116"/>
      <c r="C26" s="117"/>
      <c r="D26" s="117"/>
      <c r="E26" s="117"/>
      <c r="F26" s="118"/>
      <c r="G26" s="117"/>
      <c r="H26" s="117"/>
      <c r="I26" s="117"/>
      <c r="J26" s="117"/>
      <c r="K26" s="118"/>
      <c r="L26" s="116"/>
      <c r="M26" s="117"/>
      <c r="N26" s="117"/>
      <c r="O26" s="117"/>
      <c r="P26" s="117"/>
      <c r="Q26" s="118"/>
      <c r="R26" s="117"/>
      <c r="S26" s="117"/>
      <c r="T26" s="117"/>
      <c r="U26" s="117"/>
      <c r="V26" s="117"/>
      <c r="W26" s="118"/>
    </row>
    <row r="27" spans="1:23" ht="14.25">
      <c r="A27" s="256"/>
      <c r="B27" s="119"/>
      <c r="C27" s="276"/>
      <c r="D27" s="245" t="s">
        <v>88</v>
      </c>
      <c r="E27" s="246"/>
      <c r="F27" s="121"/>
      <c r="G27" s="120"/>
      <c r="H27" s="276"/>
      <c r="I27" s="245" t="s">
        <v>166</v>
      </c>
      <c r="J27" s="246"/>
      <c r="K27" s="121"/>
      <c r="L27" s="119"/>
      <c r="M27" s="276"/>
      <c r="N27" s="503" t="s">
        <v>88</v>
      </c>
      <c r="O27" s="504"/>
      <c r="P27" s="246"/>
      <c r="Q27" s="121"/>
      <c r="R27" s="120"/>
      <c r="S27" s="276"/>
      <c r="T27" s="503" t="s">
        <v>166</v>
      </c>
      <c r="U27" s="504"/>
      <c r="V27" s="246"/>
      <c r="W27" s="121"/>
    </row>
    <row r="28" spans="1:23" ht="12.75">
      <c r="A28" s="256"/>
      <c r="B28" s="119"/>
      <c r="C28" s="277"/>
      <c r="D28" s="245"/>
      <c r="E28" s="246"/>
      <c r="F28" s="121"/>
      <c r="G28" s="120"/>
      <c r="H28" s="277"/>
      <c r="I28" s="245"/>
      <c r="J28" s="246"/>
      <c r="K28" s="121"/>
      <c r="L28" s="119"/>
      <c r="M28" s="277" t="s">
        <v>283</v>
      </c>
      <c r="N28" s="245"/>
      <c r="O28" s="245"/>
      <c r="P28" s="246"/>
      <c r="Q28" s="121"/>
      <c r="R28" s="120"/>
      <c r="S28" s="277" t="s">
        <v>240</v>
      </c>
      <c r="T28" s="245"/>
      <c r="U28" s="245"/>
      <c r="V28" s="246"/>
      <c r="W28" s="121"/>
    </row>
    <row r="29" spans="1:23" ht="12.75">
      <c r="A29" s="256" t="s">
        <v>163</v>
      </c>
      <c r="B29" s="119"/>
      <c r="C29" s="277" t="s">
        <v>283</v>
      </c>
      <c r="D29" s="276"/>
      <c r="E29" s="247" t="s">
        <v>88</v>
      </c>
      <c r="F29" s="121"/>
      <c r="G29" s="120"/>
      <c r="H29" s="277" t="s">
        <v>240</v>
      </c>
      <c r="I29" s="276"/>
      <c r="J29" s="247" t="s">
        <v>88</v>
      </c>
      <c r="K29" s="121"/>
      <c r="L29" s="119"/>
      <c r="M29" s="277" t="s">
        <v>284</v>
      </c>
      <c r="N29" s="245"/>
      <c r="O29" s="245"/>
      <c r="Q29" s="121"/>
      <c r="R29" s="120"/>
      <c r="S29" s="277" t="s">
        <v>239</v>
      </c>
      <c r="T29" s="245"/>
      <c r="U29" s="245"/>
      <c r="W29" s="121"/>
    </row>
    <row r="30" spans="1:23" ht="12.75">
      <c r="A30" s="256" t="s">
        <v>168</v>
      </c>
      <c r="B30" s="119"/>
      <c r="C30" s="277" t="s">
        <v>284</v>
      </c>
      <c r="D30" s="277"/>
      <c r="E30" s="247"/>
      <c r="F30" s="121"/>
      <c r="G30" s="120"/>
      <c r="H30" s="277" t="s">
        <v>239</v>
      </c>
      <c r="I30" s="277"/>
      <c r="J30" s="247"/>
      <c r="K30" s="121"/>
      <c r="L30" s="119"/>
      <c r="M30" s="277"/>
      <c r="N30" s="245"/>
      <c r="O30" s="245"/>
      <c r="Q30" s="121"/>
      <c r="R30" s="120"/>
      <c r="S30" s="277"/>
      <c r="T30" s="245"/>
      <c r="U30" s="245"/>
      <c r="W30" s="121"/>
    </row>
    <row r="31" spans="1:23" ht="12.75">
      <c r="A31" s="256" t="s">
        <v>8</v>
      </c>
      <c r="B31" s="119"/>
      <c r="C31" s="277"/>
      <c r="D31" s="277" t="s">
        <v>236</v>
      </c>
      <c r="E31" s="279"/>
      <c r="F31" s="121"/>
      <c r="G31" s="120"/>
      <c r="H31" s="277"/>
      <c r="I31" s="277" t="s">
        <v>236</v>
      </c>
      <c r="J31" s="279"/>
      <c r="K31" s="121"/>
      <c r="L31" s="119"/>
      <c r="M31" s="277"/>
      <c r="N31" s="245"/>
      <c r="O31" s="245"/>
      <c r="Q31" s="121"/>
      <c r="R31" s="120"/>
      <c r="S31" s="277"/>
      <c r="T31" s="245"/>
      <c r="U31" s="245"/>
      <c r="W31" s="121"/>
    </row>
    <row r="32" spans="1:23" ht="14.25">
      <c r="A32" s="256"/>
      <c r="B32" s="119"/>
      <c r="C32" s="277"/>
      <c r="D32" s="277" t="s">
        <v>237</v>
      </c>
      <c r="E32" s="280" t="s">
        <v>238</v>
      </c>
      <c r="F32" s="121"/>
      <c r="G32" s="120"/>
      <c r="H32" s="277"/>
      <c r="I32" s="277" t="s">
        <v>237</v>
      </c>
      <c r="J32" s="280" t="s">
        <v>238</v>
      </c>
      <c r="K32" s="121"/>
      <c r="L32" s="119"/>
      <c r="M32" s="276"/>
      <c r="N32" s="251" t="s">
        <v>307</v>
      </c>
      <c r="O32" s="251" t="s">
        <v>308</v>
      </c>
      <c r="Q32" s="121"/>
      <c r="R32" s="120"/>
      <c r="S32" s="276"/>
      <c r="T32" s="251" t="s">
        <v>307</v>
      </c>
      <c r="U32" s="251" t="s">
        <v>308</v>
      </c>
      <c r="W32" s="121"/>
    </row>
    <row r="33" spans="1:23" ht="12.75">
      <c r="A33" s="256"/>
      <c r="B33" s="119"/>
      <c r="C33" s="277"/>
      <c r="D33" s="277"/>
      <c r="E33" s="280" t="s">
        <v>239</v>
      </c>
      <c r="F33" s="121"/>
      <c r="G33" s="120"/>
      <c r="H33" s="277"/>
      <c r="I33" s="277"/>
      <c r="J33" s="280" t="s">
        <v>239</v>
      </c>
      <c r="K33" s="121"/>
      <c r="L33" s="119"/>
      <c r="M33" s="277" t="s">
        <v>231</v>
      </c>
      <c r="N33" s="501" t="s">
        <v>76</v>
      </c>
      <c r="O33" s="502"/>
      <c r="P33" s="247" t="s">
        <v>88</v>
      </c>
      <c r="Q33" s="121"/>
      <c r="R33" s="120"/>
      <c r="S33" s="277" t="s">
        <v>231</v>
      </c>
      <c r="T33" s="499" t="s">
        <v>76</v>
      </c>
      <c r="U33" s="500"/>
      <c r="V33" s="247" t="s">
        <v>88</v>
      </c>
      <c r="W33" s="121"/>
    </row>
    <row r="34" spans="1:23" ht="12.75">
      <c r="A34" s="256"/>
      <c r="B34" s="119"/>
      <c r="C34" s="278"/>
      <c r="D34" s="278"/>
      <c r="E34" s="281"/>
      <c r="F34" s="121"/>
      <c r="G34" s="120"/>
      <c r="H34" s="278"/>
      <c r="I34" s="278"/>
      <c r="J34" s="281"/>
      <c r="K34" s="121"/>
      <c r="L34" s="119"/>
      <c r="M34" s="278"/>
      <c r="N34" s="300"/>
      <c r="O34" s="301"/>
      <c r="P34" s="302" t="s">
        <v>280</v>
      </c>
      <c r="Q34" s="121"/>
      <c r="R34" s="120"/>
      <c r="S34" s="278"/>
      <c r="T34" s="300"/>
      <c r="U34" s="301"/>
      <c r="V34" s="302" t="s">
        <v>280</v>
      </c>
      <c r="W34" s="121"/>
    </row>
    <row r="35" spans="1:23" ht="12.75">
      <c r="A35" s="257"/>
      <c r="B35" s="122"/>
      <c r="C35" s="123"/>
      <c r="D35" s="123"/>
      <c r="E35" s="123"/>
      <c r="F35" s="124"/>
      <c r="G35" s="123"/>
      <c r="H35" s="123"/>
      <c r="I35" s="123"/>
      <c r="J35" s="123"/>
      <c r="K35" s="124"/>
      <c r="L35" s="122"/>
      <c r="M35" s="123"/>
      <c r="N35" s="123"/>
      <c r="O35" s="123"/>
      <c r="P35" s="123"/>
      <c r="Q35" s="124"/>
      <c r="R35" s="123"/>
      <c r="S35" s="123"/>
      <c r="T35" s="123"/>
      <c r="U35" s="123"/>
      <c r="V35" s="123"/>
      <c r="W35" s="124"/>
    </row>
    <row r="36" spans="1:23" ht="12.75">
      <c r="A36" s="116"/>
      <c r="B36" s="117"/>
      <c r="C36" s="117"/>
      <c r="D36" s="117"/>
      <c r="E36" s="117"/>
      <c r="F36" s="117"/>
      <c r="G36" s="117"/>
      <c r="H36" s="117"/>
      <c r="I36" s="117"/>
      <c r="J36" s="117"/>
      <c r="K36" s="117"/>
      <c r="L36" s="117"/>
      <c r="M36" s="117"/>
      <c r="N36" s="117"/>
      <c r="O36" s="117"/>
      <c r="P36" s="117"/>
      <c r="Q36" s="117"/>
      <c r="R36" s="117"/>
      <c r="S36" s="117"/>
      <c r="T36" s="117"/>
      <c r="U36" s="117"/>
      <c r="V36" s="117"/>
      <c r="W36" s="118"/>
    </row>
    <row r="37" spans="1:23" ht="14.25">
      <c r="A37" s="260" t="s">
        <v>243</v>
      </c>
      <c r="B37" s="120"/>
      <c r="C37" s="120"/>
      <c r="D37" s="120"/>
      <c r="E37" s="120"/>
      <c r="F37" s="120"/>
      <c r="G37" s="120"/>
      <c r="H37" s="120"/>
      <c r="I37" s="120"/>
      <c r="J37" s="120"/>
      <c r="K37" s="120"/>
      <c r="L37" s="120"/>
      <c r="M37" s="120"/>
      <c r="N37" s="120"/>
      <c r="O37" s="120"/>
      <c r="P37" s="120"/>
      <c r="Q37" s="120"/>
      <c r="R37" s="120"/>
      <c r="S37" s="120"/>
      <c r="T37" s="120"/>
      <c r="U37" s="120"/>
      <c r="V37" s="120"/>
      <c r="W37" s="121"/>
    </row>
    <row r="38" spans="1:23" ht="14.25">
      <c r="A38" s="260" t="s">
        <v>244</v>
      </c>
      <c r="B38" s="120"/>
      <c r="C38" s="120"/>
      <c r="D38" s="120"/>
      <c r="E38" s="120"/>
      <c r="F38" s="120"/>
      <c r="G38" s="120"/>
      <c r="H38" s="120"/>
      <c r="I38" s="120"/>
      <c r="J38" s="120"/>
      <c r="K38" s="120"/>
      <c r="L38" s="120"/>
      <c r="M38" s="120"/>
      <c r="N38" s="120"/>
      <c r="O38" s="120"/>
      <c r="P38" s="120"/>
      <c r="Q38" s="120"/>
      <c r="R38" s="120"/>
      <c r="S38" s="120"/>
      <c r="T38" s="120"/>
      <c r="U38" s="120"/>
      <c r="V38" s="120"/>
      <c r="W38" s="121"/>
    </row>
    <row r="39" spans="1:23" ht="14.25">
      <c r="A39" s="261" t="s">
        <v>245</v>
      </c>
      <c r="B39" s="123"/>
      <c r="C39" s="123"/>
      <c r="D39" s="123"/>
      <c r="E39" s="123"/>
      <c r="F39" s="123"/>
      <c r="G39" s="123"/>
      <c r="H39" s="123"/>
      <c r="I39" s="123"/>
      <c r="J39" s="123"/>
      <c r="K39" s="123"/>
      <c r="L39" s="123"/>
      <c r="M39" s="123"/>
      <c r="N39" s="123"/>
      <c r="O39" s="123"/>
      <c r="P39" s="123"/>
      <c r="Q39" s="123"/>
      <c r="R39" s="123"/>
      <c r="S39" s="123"/>
      <c r="T39" s="123"/>
      <c r="U39" s="123"/>
      <c r="V39" s="123"/>
      <c r="W39" s="124"/>
    </row>
  </sheetData>
  <sheetProtection password="CFE5" sheet="1" objects="1" scenarios="1"/>
  <mergeCells count="7">
    <mergeCell ref="T33:U33"/>
    <mergeCell ref="N33:O33"/>
    <mergeCell ref="T27:U27"/>
    <mergeCell ref="N5:O5"/>
    <mergeCell ref="N6:O6"/>
    <mergeCell ref="N11:O11"/>
    <mergeCell ref="N27:O27"/>
  </mergeCells>
  <printOptions/>
  <pageMargins left="0.3937007874015748" right="0.3937007874015748" top="0.7874015748031497" bottom="0.7874015748031497" header="0.5118110236220472" footer="0.5118110236220472"/>
  <pageSetup fitToHeight="1" fitToWidth="1" horizontalDpi="600" verticalDpi="600" orientation="landscape" paperSize="9" scale="80" copies="3" r:id="rId1"/>
  <headerFooter alignWithMargins="0">
    <oddFooter>&amp;L&amp;9&amp;F&amp;R&amp;9Seite &amp;P /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DFR; KSTA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Fragebogen Kapitalgewinne Landwirtschaft</dc:title>
  <dc:subject/>
  <dc:creator>Schmid Kurt</dc:creator>
  <cp:keywords/>
  <dc:description/>
  <cp:lastModifiedBy>Schmid Kurt</cp:lastModifiedBy>
  <cp:lastPrinted>2021-01-22T09:59:28Z</cp:lastPrinted>
  <dcterms:created xsi:type="dcterms:W3CDTF">2009-12-10T09:19:46Z</dcterms:created>
  <dcterms:modified xsi:type="dcterms:W3CDTF">2021-01-22T10:14:48Z</dcterms:modified>
  <cp:category/>
  <cp:version/>
  <cp:contentType/>
  <cp:contentStatus/>
</cp:coreProperties>
</file>