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DieseArbeitsmappe"/>
  <mc:AlternateContent xmlns:mc="http://schemas.openxmlformats.org/markup-compatibility/2006">
    <mc:Choice Requires="x15">
      <x15ac:absPath xmlns:x15ac="http://schemas.microsoft.com/office/spreadsheetml/2010/11/ac" url="K:\Mitarbeitende\FRR\Berechnungsblätter für Homepage ag.ch\aus Tutoris\Versionen ab 01.03.2024\"/>
    </mc:Choice>
  </mc:AlternateContent>
  <xr:revisionPtr revIDLastSave="0" documentId="13_ncr:1_{9530E965-F088-4B71-9B29-FE8F0F018B88}" xr6:coauthVersionLast="47" xr6:coauthVersionMax="47" xr10:uidLastSave="{00000000-0000-0000-0000-000000000000}"/>
  <bookViews>
    <workbookView xWindow="-120" yWindow="-120" windowWidth="38640" windowHeight="21240" tabRatio="768" xr2:uid="{00000000-000D-0000-FFFF-FFFF00000000}"/>
  </bookViews>
  <sheets>
    <sheet name="Berechnungsblatt Status N" sheetId="20" r:id="rId1"/>
    <sheet name="Hinweise" sheetId="28" r:id="rId2"/>
    <sheet name="SEBA" sheetId="24" state="hidden" r:id="rId3"/>
    <sheet name="Auswertungen" sheetId="25" state="hidden" r:id="rId4"/>
  </sheets>
  <definedNames>
    <definedName name="_xlnm.Print_Area" localSheetId="0">'Berechnungsblatt Status N'!$A$1:$P$87</definedName>
    <definedName name="_xlnm.Print_Area" localSheetId="1">Hinweise!$A$1:$J$76</definedName>
    <definedName name="_xlnm.Print_Area" localSheetId="2">SEBA!$A$1:$P$80</definedName>
    <definedName name="Z_7BA96581_0A6E_4FC7_9B73_7384E18B70BE_.wvu.Cols" localSheetId="0" hidden="1">'Berechnungsblatt Status N'!$Q:$IM</definedName>
    <definedName name="Z_7BA96581_0A6E_4FC7_9B73_7384E18B70BE_.wvu.Cols" localSheetId="2" hidden="1">SEBA!$Q:$IV</definedName>
    <definedName name="Z_7BA96581_0A6E_4FC7_9B73_7384E18B70BE_.wvu.PrintArea" localSheetId="0" hidden="1">'Berechnungsblatt Status N'!$A$1:$P$86</definedName>
    <definedName name="Z_7BA96581_0A6E_4FC7_9B73_7384E18B70BE_.wvu.PrintArea" localSheetId="1" hidden="1">Hinweise!$A$1:$J$127</definedName>
    <definedName name="Z_7BA96581_0A6E_4FC7_9B73_7384E18B70BE_.wvu.PrintArea" localSheetId="2" hidden="1">SEBA!$A$1:$P$78</definedName>
    <definedName name="Z_7BA96581_0A6E_4FC7_9B73_7384E18B70BE_.wvu.Rows" localSheetId="0" hidden="1">'Berechnungsblatt Status N'!$118:$65538,'Berechnungsblatt Status N'!$31:$31,'Berechnungsblatt Status N'!$34:$34,'Berechnungsblatt Status N'!$87:$116</definedName>
    <definedName name="Z_7BA96581_0A6E_4FC7_9B73_7384E18B70BE_.wvu.Rows" localSheetId="2" hidden="1">SEBA!$99:$65536,SEBA!$27:$27,SEBA!$30:$30,SEBA!$79:$97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20" l="1"/>
  <c r="M18" i="20"/>
  <c r="M21" i="20"/>
  <c r="N36" i="20"/>
  <c r="N35" i="20"/>
  <c r="U24" i="20"/>
  <c r="O39" i="20" l="1"/>
  <c r="O12" i="25" l="1"/>
  <c r="O8" i="25"/>
  <c r="O10" i="25"/>
  <c r="L13" i="25"/>
  <c r="L12" i="25"/>
  <c r="O20" i="25" l="1"/>
  <c r="L77" i="20" l="1"/>
  <c r="F77" i="20"/>
  <c r="AC25" i="20" l="1"/>
  <c r="AC24" i="20"/>
  <c r="AC21" i="20"/>
  <c r="AC20" i="20"/>
  <c r="AC18" i="20"/>
  <c r="AC27" i="20" l="1"/>
  <c r="L15" i="25"/>
  <c r="M39" i="20"/>
  <c r="M27" i="20" l="1"/>
  <c r="N28" i="20" l="1"/>
  <c r="U43" i="20" l="1"/>
  <c r="Q26" i="20" l="1"/>
  <c r="N25" i="20"/>
  <c r="T35" i="20"/>
  <c r="S83" i="24"/>
  <c r="Z83" i="24" s="1"/>
  <c r="N25" i="24" s="1"/>
  <c r="X67" i="24"/>
  <c r="X66" i="24"/>
  <c r="O59" i="24"/>
  <c r="O58" i="24"/>
  <c r="O49" i="24"/>
  <c r="W42" i="24"/>
  <c r="T42" i="24"/>
  <c r="N33" i="24"/>
  <c r="N32" i="24"/>
  <c r="N31" i="24"/>
  <c r="O33" i="24" s="1"/>
  <c r="T34" i="24" s="1"/>
  <c r="N24" i="24"/>
  <c r="O24" i="24" s="1"/>
  <c r="K24" i="24"/>
  <c r="O22" i="24"/>
  <c r="N19" i="24"/>
  <c r="O23" i="24" s="1"/>
  <c r="N17" i="24"/>
  <c r="Y75" i="20"/>
  <c r="O65" i="20"/>
  <c r="O66" i="20"/>
  <c r="O56" i="20"/>
  <c r="T102" i="20"/>
  <c r="U49" i="20"/>
  <c r="N20" i="20"/>
  <c r="N18" i="20"/>
  <c r="X83" i="24"/>
  <c r="O38" i="24" l="1"/>
  <c r="O51" i="24" s="1"/>
  <c r="O27" i="20"/>
  <c r="B28" i="20" s="1"/>
  <c r="O37" i="20"/>
  <c r="O24" i="20"/>
  <c r="L8" i="25" s="1"/>
  <c r="T2" i="20"/>
  <c r="O25" i="20"/>
  <c r="L9" i="25" s="1"/>
  <c r="A51" i="24"/>
  <c r="I51" i="24"/>
  <c r="T36" i="24"/>
  <c r="V83" i="24"/>
  <c r="T83" i="24"/>
  <c r="Y83" i="24"/>
  <c r="W83" i="24"/>
  <c r="U83" i="24"/>
  <c r="U39" i="20" l="1"/>
  <c r="O28" i="20"/>
  <c r="L10" i="25" s="1"/>
  <c r="X49" i="20"/>
  <c r="Y74" i="20"/>
  <c r="T3" i="20"/>
  <c r="T4" i="20" s="1"/>
  <c r="U25" i="20"/>
  <c r="O38" i="20" s="1"/>
  <c r="Q38" i="20" s="1"/>
  <c r="T37" i="24"/>
  <c r="T60" i="24" s="1"/>
  <c r="T38" i="24"/>
  <c r="T40" i="24" s="1"/>
  <c r="B38" i="20" l="1"/>
  <c r="U40" i="20"/>
  <c r="L17" i="25"/>
  <c r="L20" i="25" s="1"/>
  <c r="U6" i="20"/>
  <c r="O45" i="20"/>
  <c r="O58" i="20" s="1"/>
  <c r="U8" i="20"/>
  <c r="T57" i="24"/>
  <c r="T56" i="24"/>
  <c r="T46" i="24"/>
  <c r="S71" i="24"/>
  <c r="T43" i="24"/>
  <c r="W43" i="24"/>
  <c r="I58" i="20" l="1"/>
  <c r="O28" i="25"/>
  <c r="K22" i="25"/>
  <c r="L22" i="25"/>
  <c r="R82" i="20"/>
  <c r="B58" i="20"/>
  <c r="U42" i="20"/>
  <c r="U44" i="20" s="1"/>
  <c r="U67" i="20" s="1"/>
  <c r="T59" i="24"/>
  <c r="T62" i="24" s="1"/>
  <c r="X56" i="24"/>
  <c r="X57" i="24" s="1"/>
  <c r="X62" i="24"/>
  <c r="O56" i="24" s="1"/>
  <c r="U45" i="20" l="1"/>
  <c r="U47" i="20" s="1"/>
  <c r="U64" i="20" s="1"/>
  <c r="W62" i="24"/>
  <c r="T44" i="24"/>
  <c r="J77" i="24" s="1"/>
  <c r="T67" i="24" s="1"/>
  <c r="L76" i="24" s="1"/>
  <c r="T17" i="24"/>
  <c r="X72" i="24"/>
  <c r="X73" i="24" s="1"/>
  <c r="X74" i="24" s="1"/>
  <c r="O57" i="24" s="1"/>
  <c r="U63" i="20" l="1"/>
  <c r="Y69" i="20" s="1"/>
  <c r="O63" i="20" s="1"/>
  <c r="U50" i="20"/>
  <c r="T79" i="20"/>
  <c r="X50" i="20"/>
  <c r="U53" i="20"/>
  <c r="B77" i="24"/>
  <c r="W44" i="24"/>
  <c r="J78" i="24" s="1"/>
  <c r="J76" i="24"/>
  <c r="B76" i="24" s="1"/>
  <c r="K77" i="24"/>
  <c r="O60" i="24"/>
  <c r="O62" i="24" s="1"/>
  <c r="Y80" i="20" l="1"/>
  <c r="Y81" i="20" s="1"/>
  <c r="Y82" i="20" s="1"/>
  <c r="O64" i="20" s="1"/>
  <c r="Q64" i="20" s="1"/>
  <c r="T63" i="20"/>
  <c r="Q63" i="20" s="1"/>
  <c r="B63" i="20"/>
  <c r="Y63" i="20"/>
  <c r="Y64" i="20" s="1"/>
  <c r="U18" i="20"/>
  <c r="U66" i="20"/>
  <c r="U69" i="20" s="1"/>
  <c r="U51" i="20"/>
  <c r="J85" i="20" s="1"/>
  <c r="B78" i="24"/>
  <c r="T66" i="24"/>
  <c r="X51" i="20" l="1"/>
  <c r="J86" i="20" s="1"/>
  <c r="O24" i="25" s="1"/>
  <c r="N26" i="25" s="1"/>
  <c r="O67" i="20"/>
  <c r="C10" i="25" s="1"/>
  <c r="U75" i="20"/>
  <c r="L84" i="20" s="1"/>
  <c r="K85" i="20" s="1"/>
  <c r="O26" i="25"/>
  <c r="X69" i="20"/>
  <c r="U74" i="20" l="1"/>
  <c r="C11" i="25"/>
  <c r="C12" i="25" s="1"/>
  <c r="C18" i="25" s="1"/>
  <c r="B86" i="20"/>
  <c r="O69" i="20"/>
  <c r="L69" i="20" s="1"/>
  <c r="J84" i="20"/>
  <c r="B85" i="20"/>
  <c r="C20" i="25" l="1"/>
  <c r="Q84" i="20"/>
  <c r="C16" i="25"/>
  <c r="C15" i="25"/>
  <c r="C17" i="25"/>
  <c r="B84" i="20"/>
  <c r="Q86" i="20"/>
  <c r="Q85" i="20"/>
  <c r="C26" i="25"/>
  <c r="B26" i="25"/>
  <c r="Z102" i="20"/>
  <c r="V102" i="20"/>
  <c r="C21" i="25" l="1"/>
  <c r="C23" i="25" s="1"/>
  <c r="C25" i="25" s="1"/>
  <c r="X102" i="20"/>
  <c r="AA102" i="20"/>
  <c r="W102" i="20"/>
  <c r="U102" i="20"/>
  <c r="Y102" i="20"/>
  <c r="B23" i="25" l="1"/>
  <c r="B25" i="25" s="1"/>
</calcChain>
</file>

<file path=xl/sharedStrings.xml><?xml version="1.0" encoding="utf-8"?>
<sst xmlns="http://schemas.openxmlformats.org/spreadsheetml/2006/main" count="292" uniqueCount="184">
  <si>
    <t>Ausgaben</t>
  </si>
  <si>
    <r>
      <t>Einnahmen</t>
    </r>
    <r>
      <rPr>
        <sz val="10"/>
        <rFont val="Arial"/>
        <family val="2"/>
      </rPr>
      <t xml:space="preserve"> </t>
    </r>
  </si>
  <si>
    <t>Materielle Grundsicherung</t>
  </si>
  <si>
    <t>Situationsbedingte Leistungen</t>
  </si>
  <si>
    <t>Fremdbetreuung von Kindern</t>
  </si>
  <si>
    <t>Schule und Erstausbildung</t>
  </si>
  <si>
    <t>Total Einnahmen</t>
  </si>
  <si>
    <t>Total Ausgaben</t>
  </si>
  <si>
    <t>Entschädigung für Haushaltsführung</t>
  </si>
  <si>
    <t>Gratifikation, 13. Monatslohn, einmalige Zulagen</t>
  </si>
  <si>
    <t>Unterhaltsbeiträge</t>
  </si>
  <si>
    <t>Krankenversicherung Selbstbehalte/Franchisen</t>
  </si>
  <si>
    <t>Spezielle Erwerbsunkosten (ausgewiesener Mehrbedarf)</t>
  </si>
  <si>
    <t>Stellenprozent</t>
  </si>
  <si>
    <t>Anzahl Pers.</t>
  </si>
  <si>
    <t>Krankheits- u. behinderungsbedingte Auslagen</t>
  </si>
  <si>
    <t>Verpflegung</t>
  </si>
  <si>
    <t>Taschengeld</t>
  </si>
  <si>
    <t>Bargeld-Unterstützung</t>
  </si>
  <si>
    <t>Unterstützungsbeitrag</t>
  </si>
  <si>
    <t>Teilunterstützung mit</t>
  </si>
  <si>
    <t>Wohnungskosten inkl. Nebenkosten / Benützungsgebühr Unterkunft</t>
  </si>
  <si>
    <t>Anzahl</t>
  </si>
  <si>
    <t xml:space="preserve">Kleider / Lebensunterhalt </t>
  </si>
  <si>
    <t>auf Grundlage einer Verfügung</t>
  </si>
  <si>
    <t xml:space="preserve">Departement </t>
  </si>
  <si>
    <t>Gesundheit und Soziales</t>
  </si>
  <si>
    <t>Kantonaler Sozialdienst</t>
  </si>
  <si>
    <t>pro Monat</t>
  </si>
  <si>
    <t>Benützungsgebühr</t>
  </si>
  <si>
    <t>(Verpflegungsabzug des Arbeitgebers)</t>
  </si>
  <si>
    <t>Kinder ab vollend. 6. bis vollend. 16. Altersj.:</t>
  </si>
  <si>
    <t>Personen ab vollendetem 16. Altersjahr:</t>
  </si>
  <si>
    <t>Kinder bis zum vollend. 6. Altersjahr:</t>
  </si>
  <si>
    <t>Faktor</t>
  </si>
  <si>
    <t>Anzahl Personen</t>
  </si>
  <si>
    <t>Einkommensfreibetrag Erwerbstätigkeit</t>
  </si>
  <si>
    <t>Integrationszulage Praktikum</t>
  </si>
  <si>
    <r>
      <t xml:space="preserve">Miete </t>
    </r>
    <r>
      <rPr>
        <sz val="10"/>
        <rFont val="Arial"/>
        <family val="2"/>
      </rPr>
      <t xml:space="preserve">(inkl. mietrechtliche NK) </t>
    </r>
  </si>
  <si>
    <r>
      <t xml:space="preserve">Haushalt-NK </t>
    </r>
    <r>
      <rPr>
        <sz val="10"/>
        <rFont val="Arial"/>
        <family val="2"/>
      </rPr>
      <t>(Strom, Wasser)</t>
    </r>
  </si>
  <si>
    <t>Einkommensfreibetrag Auszubildende</t>
  </si>
  <si>
    <t>Weitere situationsbedingte Leistungen</t>
  </si>
  <si>
    <t>Fehlbetrag abzüglich Krankenkasse</t>
  </si>
  <si>
    <t>Berechnung Nettolohn</t>
  </si>
  <si>
    <t>Fehlbetrag auf Budget?</t>
  </si>
  <si>
    <t>Fehlbetrag grösser als CHF 0.00 (Unterstützung nötig)?</t>
  </si>
  <si>
    <t>Fehlbetrag kleiner als CHF 0.00 (nicht unterstützt)?</t>
  </si>
  <si>
    <t>Nettolohn oder nicht unterstützt?</t>
  </si>
  <si>
    <t>Krankenkassenprämie</t>
  </si>
  <si>
    <t>KK-Rechnung bei nicht unterstützt:</t>
  </si>
  <si>
    <t>KK-Rechnung, teilunterstützt</t>
  </si>
  <si>
    <t>KK-Rechnung</t>
  </si>
  <si>
    <t>KK-Rechnung für vollen Betrag, bei nicht unterstützt?</t>
  </si>
  <si>
    <t>Miete</t>
  </si>
  <si>
    <t>Miet-Rechnung bei nicht unterstützt:</t>
  </si>
  <si>
    <t>Miet-Rechnung, teilunterstützt</t>
  </si>
  <si>
    <t>KK-Betrag</t>
  </si>
  <si>
    <t>Wohnungs-Betrag</t>
  </si>
  <si>
    <t>Total KK und Miete</t>
  </si>
  <si>
    <t>Total Unterstützung</t>
  </si>
  <si>
    <t>Barauszahlung</t>
  </si>
  <si>
    <t>&lt;- KK-Unterstützung, falls Teil-Rg. KK</t>
  </si>
  <si>
    <t>Miete von oben</t>
  </si>
  <si>
    <t>KK von oben</t>
  </si>
  <si>
    <t>&lt;- Status</t>
  </si>
  <si>
    <t>Differenz Unterstützung abzüglich KK-Beitrag</t>
  </si>
  <si>
    <t>Anteil Wohnung</t>
  </si>
  <si>
    <t>* Budget für den laufenden Monat wird anhand des Einkommens / der Lohnabrechnung des Vormonates berechnet.</t>
  </si>
  <si>
    <t>Erwerbseinkommen netto *</t>
  </si>
  <si>
    <t>Text für "nicht unterstützt" für Feld J74 (leerer Text)</t>
  </si>
  <si>
    <t>Berechnungsblatt materielle Hilfe</t>
  </si>
  <si>
    <t>Vorläufig aufgenommene Ausländerinnen und Ausländer (Ausweis F)</t>
  </si>
  <si>
    <t xml:space="preserve">gemäss Sozialhilfe- und Präventionsgesetz und Verordnung (SPG / SPV) </t>
  </si>
  <si>
    <t>Gemeinde / Unterkunft</t>
  </si>
  <si>
    <t>Adresse</t>
  </si>
  <si>
    <t>Name</t>
  </si>
  <si>
    <t>Vorname</t>
  </si>
  <si>
    <t>Geb.-Datum</t>
  </si>
  <si>
    <t>AG-Nr.</t>
  </si>
  <si>
    <t>Überschuss aus Vormonat(en)</t>
  </si>
  <si>
    <t>Krankenkasse-Prämie</t>
  </si>
  <si>
    <t>Erstellt durch:</t>
  </si>
  <si>
    <t>Krankenversicherung Grundversicherung</t>
  </si>
  <si>
    <t>Andere Einnahmen</t>
  </si>
  <si>
    <t>Wohnkosten inkl. Nebenkosten / Benutzungsgebühr Unterkunft</t>
  </si>
  <si>
    <t>Betrag proTag</t>
  </si>
  <si>
    <t>Taschengeld. Anzahl</t>
  </si>
  <si>
    <t>Betrag pro Tag</t>
  </si>
  <si>
    <t xml:space="preserve">Verpflegung    </t>
  </si>
  <si>
    <t>Soziale Dienste</t>
  </si>
  <si>
    <t>Gültig Monat / Jahr</t>
  </si>
  <si>
    <t>Budget gilt ab:</t>
  </si>
  <si>
    <t>Kontakt:</t>
  </si>
  <si>
    <t xml:space="preserve">    Dossierstatus:  </t>
  </si>
  <si>
    <t>Name, evt Tel. etc.</t>
  </si>
  <si>
    <t>Gemeinde XY</t>
  </si>
  <si>
    <t>Versicherungsleistungen</t>
  </si>
  <si>
    <t>Kontrollstelle SEBA</t>
  </si>
  <si>
    <t xml:space="preserve">N-Nummer </t>
  </si>
  <si>
    <t>N-Nummer</t>
  </si>
  <si>
    <t xml:space="preserve"> Dossierstatus:  </t>
  </si>
  <si>
    <t>Vorname Name, evt. Tel.</t>
  </si>
  <si>
    <t>Monatlicher Grundbedarf</t>
  </si>
  <si>
    <t>Total Grundbedarf</t>
  </si>
  <si>
    <t>Monatliche Unterstützung bestehend aus</t>
  </si>
  <si>
    <t>Kinder ab vollend. 6. bis vollend. 16. Altersjahr.:</t>
  </si>
  <si>
    <t>-</t>
  </si>
  <si>
    <t xml:space="preserve">&lt;-  auf Grundlage einer Verfügung </t>
  </si>
  <si>
    <t>Monatliche Einnahmen</t>
  </si>
  <si>
    <t>KSD-interne Information</t>
  </si>
  <si>
    <t>Information, wenn Dokument ausgefüllt und unterzeichnet im Tutoris verfügbar, an:</t>
  </si>
  <si>
    <t>&gt; Betreuung in betroffener Unterkunft</t>
  </si>
  <si>
    <t>&gt; F&amp;O, RW Gemeinden</t>
  </si>
  <si>
    <t>Laufweg: SEBA Budgetstelle -&gt; Scan Tutoris ablegen -&gt; E-Mail BE + F&amp;R -&gt; BE druckt aus für AS</t>
  </si>
  <si>
    <t>Bemerkungen</t>
  </si>
  <si>
    <t>Erstellt am:</t>
  </si>
  <si>
    <t>* Die Berechnung für den laufenden Monat wird anhand des Einkommens / der Lohnabrechnung des Vormonates erstellt.</t>
  </si>
  <si>
    <t>Kinder bis zum vollendeten 6. Altersjahr:</t>
  </si>
  <si>
    <t>Weitere situationsbedingte Leistungen / Korrekturen</t>
  </si>
  <si>
    <t>Korrektur Einkommensfreibetrag</t>
  </si>
  <si>
    <t>Kleidergeld (Fr. 20.00 pro Person)</t>
  </si>
  <si>
    <t xml:space="preserve">Anzahl Tage im aktuellen Monat </t>
  </si>
  <si>
    <t xml:space="preserve">(Verpflegungsabzug des Arbeitgebers) </t>
  </si>
  <si>
    <t>Total Pauschale weiterer Lebensunterhalt</t>
  </si>
  <si>
    <t>gebraucht im Budget</t>
  </si>
  <si>
    <t>Differenz</t>
  </si>
  <si>
    <t>Bargeld-Unterstützung durch Gemeinde, falls nötig (finanziert durch Pauschalen nach Asyl-Ansätzen)</t>
  </si>
  <si>
    <t>Art der Einnahme im gelben Feld beschreiben (Haushaltsunterstützung, Konkubinatsbeitrag etc.)</t>
  </si>
  <si>
    <t>Auswärtige Verpflegung (gemäss Stellenprozent)</t>
  </si>
  <si>
    <t>Anteil weiterer Lebensunterhalt, der nicht als Sachleistung gewährt wird</t>
  </si>
  <si>
    <t>Leistungen für den weiteren Lebensunterhalt (Minus eingeben)</t>
  </si>
  <si>
    <t>Aquilana</t>
  </si>
  <si>
    <t>Verpflegung Jugendlich</t>
  </si>
  <si>
    <t>Verpflegung Erwachsen</t>
  </si>
  <si>
    <t>Verpflegung Kind</t>
  </si>
  <si>
    <t>weiterer Lebensunterhalt</t>
  </si>
  <si>
    <t>Pauschale Total ohne Betreuungspauschale</t>
  </si>
  <si>
    <t>Total</t>
  </si>
  <si>
    <t>Verrechnung QA (Abzug von Pauschale)</t>
  </si>
  <si>
    <t>Bargeld</t>
  </si>
  <si>
    <t>Unterbringung</t>
  </si>
  <si>
    <t>Von den vollen Pauschalen wird der Teil abgezogen, der vom Arbeitgeber</t>
  </si>
  <si>
    <t>überwiesen wurde (abzüglich Einkommensfreibetrag)</t>
  </si>
  <si>
    <t>Diagramm für Klienten</t>
  </si>
  <si>
    <t>Verpflegung:</t>
  </si>
  <si>
    <t>weiterer Lebensunterhalt, inkl. Kleidergeld</t>
  </si>
  <si>
    <t>Kosten für die Unterkunft:</t>
  </si>
  <si>
    <t>Kosten für die Krankenkasse:</t>
  </si>
  <si>
    <t>Grundbedarf</t>
  </si>
  <si>
    <t>Einkommensfreibetrag für Arbeitseinsatz:</t>
  </si>
  <si>
    <t>situationsbedingte Leistungen:</t>
  </si>
  <si>
    <t>Einnahmen</t>
  </si>
  <si>
    <t>andere Einnahmen:</t>
  </si>
  <si>
    <t>Lohn:</t>
  </si>
  <si>
    <t>Überschuss Vormonat:</t>
  </si>
  <si>
    <t>Beteiligung an Miete</t>
  </si>
  <si>
    <t>Überschuss</t>
  </si>
  <si>
    <t>Erklärung für "Verrechnung mit Quartalsabrechnung"</t>
  </si>
  <si>
    <t>Pauschalen vom Kanton</t>
  </si>
  <si>
    <t>Betreuung (ausser bei F7+)</t>
  </si>
  <si>
    <t>Die Gemeinde bezahlt / finanziert</t>
  </si>
  <si>
    <t>Miete (Fr. 9.00 pro Person und Tag)</t>
  </si>
  <si>
    <t>Total aller Krankenkassenprämien der Unterstützungseinheit, Mitteilung der Prämienhöhe erfolgt jährlich durch den KSD.</t>
  </si>
  <si>
    <r>
      <t xml:space="preserve">Abzüge für Kosten für den weiteren Lebensunterhalt, die durch die Gemeinde finanziert wurden, </t>
    </r>
    <r>
      <rPr>
        <b/>
        <sz val="10"/>
        <color theme="0" tint="-0.499984740745262"/>
        <rFont val="Arial"/>
        <family val="2"/>
      </rPr>
      <t>siehe Hinweise.</t>
    </r>
  </si>
  <si>
    <r>
      <t>Nettoeinkommen aus Arbeitstätigkeit, Erklärungen und Details</t>
    </r>
    <r>
      <rPr>
        <b/>
        <sz val="10"/>
        <color theme="0" tint="-0.499984740745262"/>
        <rFont val="Arial"/>
        <family val="2"/>
      </rPr>
      <t xml:space="preserve"> siehe "Kantonale Richtlinien".</t>
    </r>
  </si>
  <si>
    <t>Personen mit Status F7+ haben Anspruch auf IPV und sind somit prämienbefreit.</t>
  </si>
  <si>
    <t>ÖV-Tickets für den Arbeitsweg, die von den Klienten selber bezahlt worden sind, vom Arbeitgeber ausgerichtete Spesenentschädigungen etc.</t>
  </si>
  <si>
    <t>Korrekturen für Vormonate, Abzüge, Sanktionierungen, bereits ausbezahlte Verpflegungs- und Taschengelder etc.</t>
  </si>
  <si>
    <r>
      <t xml:space="preserve">Empfehlung: Fr. 5.00 pro erwerbstätiger Person und Arbeitstag, Berechnungsbasis: 22 Arbeitstage pro Monat, alternativ Eintrag einer Monatspauschale, </t>
    </r>
    <r>
      <rPr>
        <b/>
        <sz val="10"/>
        <color theme="0" tint="-0.499984740745262"/>
        <rFont val="Arial"/>
        <family val="2"/>
      </rPr>
      <t>siehe "Hinweise".</t>
    </r>
  </si>
  <si>
    <r>
      <t xml:space="preserve">Betrag für die Beteiligung an der Miete in der Gemeindeunterkunft, Pauschale oder effektiver Mietzins, </t>
    </r>
    <r>
      <rPr>
        <b/>
        <sz val="10"/>
        <color theme="0" tint="-0.499984740745262"/>
        <rFont val="Arial"/>
        <family val="2"/>
      </rPr>
      <t xml:space="preserve">siehe "Kantonale Richtlinien". </t>
    </r>
  </si>
  <si>
    <t>1. des Monats eintragen</t>
  </si>
  <si>
    <t>Ein Einkommensfreibetrag wird nur gewährt, wenn das Einkommen durch das Ausführen einer Arbeit entstanden ist (kein Freibetrag bei Versicherungsleistungen etc.)</t>
  </si>
  <si>
    <t>Freibetrag mit Ausbildung oder ohne (400 oder 500)</t>
  </si>
  <si>
    <t>Korrektur Einkommensfreibetrag / Motivationsentschädigung (max. Fr. 500.00)</t>
  </si>
  <si>
    <t>Korrektur Einkommensfreibetrag / Motivationsentschädidgung (max. Fr. 400.00)</t>
  </si>
  <si>
    <r>
      <t xml:space="preserve">%-Anteil </t>
    </r>
    <r>
      <rPr>
        <b/>
        <sz val="8"/>
        <rFont val="Arial"/>
        <family val="2"/>
      </rPr>
      <t>und</t>
    </r>
    <r>
      <rPr>
        <sz val="8"/>
        <rFont val="Arial"/>
        <family val="2"/>
      </rPr>
      <t xml:space="preserve"> Betrag</t>
    </r>
  </si>
  <si>
    <t>Motivatonsentschädigung (BePro)</t>
  </si>
  <si>
    <t>Alle gelben Felder können ausgefüllt werden.</t>
  </si>
  <si>
    <r>
      <t xml:space="preserve">pro Tag und Person = max. Fr. 7.50, alternativ Eintrag einer Monatspauschale möglich (wie bisher), </t>
    </r>
    <r>
      <rPr>
        <b/>
        <sz val="10"/>
        <color theme="0" tint="-0.499984740745262"/>
        <rFont val="Arial"/>
        <family val="2"/>
      </rPr>
      <t>siehe Register "Hinweise".</t>
    </r>
  </si>
  <si>
    <t>Die aktuellen kantonalen Richtlinien finden Sie auf www.ag.ch mit dem folgenden Link:</t>
  </si>
  <si>
    <t>Servicebereich für die Partner des Kantonalen Sozialdienstes</t>
  </si>
  <si>
    <r>
      <t xml:space="preserve">Bezug von ALV, KTG, UV- oder IV-Taggeldern, UV- oder IV-Renten (kein Einkommensfreibetrag -  </t>
    </r>
    <r>
      <rPr>
        <b/>
        <sz val="10"/>
        <color theme="0" tint="-0.499984740745262"/>
        <rFont val="Arial"/>
        <family val="2"/>
      </rPr>
      <t>siehe "Kantonale Richtlinien".</t>
    </r>
    <r>
      <rPr>
        <sz val="10"/>
        <color theme="0" tint="-0.499984740745262"/>
        <rFont val="Arial"/>
        <family val="2"/>
      </rPr>
      <t>)</t>
    </r>
  </si>
  <si>
    <t>Kleidergeld von Fr. 20.00 pro Person und Monat muss mindestens im weiteren Lebensunterhalt enthalten sein.</t>
  </si>
  <si>
    <t>Ausylsuchende (Ausweis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</si>
</sst>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Fr.&quot;\ * #,##0.00_ ;_ &quot;Fr.&quot;\ * \-#,##0.00_ ;_ &quot;Fr.&quot;\ * &quot;-&quot;??_ ;_ @_ "/>
    <numFmt numFmtId="165" formatCode="__@"/>
    <numFmt numFmtId="166" formatCode=";;;"/>
    <numFmt numFmtId="167" formatCode="_ &quot;Fr.&quot;\ * #,##0.00_ ;_ &quot;Fr.&quot;\ * \-#,##0.00_ ;_ &quot;Fr.&quot;\ * &quot;&quot;??_ ;_ @_ "/>
    <numFmt numFmtId="168" formatCode="mmmm\ yyyy"/>
    <numFmt numFmtId="169" formatCode="dd/mm/yyyy;@"/>
  </numFmts>
  <fonts count="32" x14ac:knownFonts="1">
    <font>
      <sz val="10"/>
      <name val="Arial"/>
    </font>
    <font>
      <sz val="10"/>
      <name val="Arial"/>
      <family val="2"/>
    </font>
    <font>
      <u/>
      <sz val="10"/>
      <name val="Arial"/>
      <family val="2"/>
    </font>
    <font>
      <sz val="9"/>
      <name val="Arial"/>
      <family val="2"/>
    </font>
    <font>
      <b/>
      <sz val="14"/>
      <name val="Arial"/>
      <family val="2"/>
    </font>
    <font>
      <sz val="11"/>
      <name val="Arial"/>
      <family val="2"/>
    </font>
    <font>
      <sz val="8"/>
      <name val="Arial"/>
      <family val="2"/>
    </font>
    <font>
      <sz val="10"/>
      <color indexed="13"/>
      <name val="Arial"/>
      <family val="2"/>
    </font>
    <font>
      <b/>
      <sz val="10"/>
      <name val="Arial"/>
      <family val="2"/>
    </font>
    <font>
      <b/>
      <sz val="16"/>
      <name val="Arial"/>
      <family val="2"/>
    </font>
    <font>
      <i/>
      <sz val="14"/>
      <name val="Arial"/>
      <family val="2"/>
    </font>
    <font>
      <u/>
      <sz val="10"/>
      <color indexed="12"/>
      <name val="Arial"/>
      <family val="2"/>
    </font>
    <font>
      <b/>
      <sz val="8"/>
      <name val="Arial"/>
      <family val="2"/>
    </font>
    <font>
      <sz val="14"/>
      <name val="Arial"/>
      <family val="2"/>
    </font>
    <font>
      <sz val="10"/>
      <color indexed="22"/>
      <name val="Arial"/>
      <family val="2"/>
    </font>
    <font>
      <sz val="8"/>
      <color indexed="9"/>
      <name val="Arial"/>
      <family val="2"/>
    </font>
    <font>
      <sz val="12"/>
      <name val="Arial"/>
      <family val="2"/>
    </font>
    <font>
      <sz val="10"/>
      <name val="Wingdings"/>
      <charset val="2"/>
    </font>
    <font>
      <b/>
      <i/>
      <sz val="10"/>
      <name val="Arial"/>
      <family val="2"/>
    </font>
    <font>
      <i/>
      <sz val="9"/>
      <name val="Arial"/>
      <family val="2"/>
    </font>
    <font>
      <b/>
      <sz val="12"/>
      <name val="Arial"/>
      <family val="2"/>
    </font>
    <font>
      <i/>
      <sz val="10"/>
      <name val="Arial"/>
      <family val="2"/>
    </font>
    <font>
      <b/>
      <sz val="11"/>
      <name val="Arial"/>
      <family val="2"/>
    </font>
    <font>
      <sz val="10"/>
      <color theme="1"/>
      <name val="Arial"/>
      <family val="2"/>
    </font>
    <font>
      <sz val="10"/>
      <color rgb="FFFF0000"/>
      <name val="Arial"/>
      <family val="2"/>
    </font>
    <font>
      <sz val="10"/>
      <color theme="0" tint="-0.499984740745262"/>
      <name val="Arial"/>
      <family val="2"/>
    </font>
    <font>
      <b/>
      <sz val="10"/>
      <color theme="0" tint="-0.499984740745262"/>
      <name val="Arial"/>
      <family val="2"/>
    </font>
    <font>
      <i/>
      <sz val="10"/>
      <color theme="0" tint="-0.499984740745262"/>
      <name val="Arial"/>
      <family val="2"/>
    </font>
    <font>
      <sz val="10"/>
      <color theme="0"/>
      <name val="Arial"/>
      <family val="2"/>
    </font>
    <font>
      <b/>
      <sz val="10"/>
      <color theme="1"/>
      <name val="Arial"/>
      <family val="2"/>
    </font>
    <font>
      <b/>
      <u/>
      <sz val="11"/>
      <color indexed="12"/>
      <name val="Arial"/>
      <family val="2"/>
    </font>
    <font>
      <b/>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4"/>
        <bgColor indexed="64"/>
      </patternFill>
    </fill>
    <fill>
      <patternFill patternType="solid">
        <fgColor indexed="13"/>
        <bgColor indexed="64"/>
      </patternFill>
    </fill>
    <fill>
      <patternFill patternType="solid">
        <fgColor indexed="4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55"/>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36">
    <xf numFmtId="0" fontId="0" fillId="0" borderId="0" xfId="0"/>
    <xf numFmtId="164" fontId="1" fillId="0" borderId="0" xfId="4" applyFont="1" applyFill="1" applyProtection="1"/>
    <xf numFmtId="164" fontId="0" fillId="0" borderId="2" xfId="4" applyFont="1" applyBorder="1" applyAlignment="1" applyProtection="1"/>
    <xf numFmtId="0" fontId="1" fillId="0" borderId="0" xfId="3" applyAlignment="1">
      <alignment horizontal="centerContinuous"/>
    </xf>
    <xf numFmtId="0" fontId="1" fillId="0" borderId="0" xfId="3"/>
    <xf numFmtId="0" fontId="10" fillId="0" borderId="0" xfId="3" applyFont="1" applyAlignment="1">
      <alignment horizontal="centerContinuous"/>
    </xf>
    <xf numFmtId="0" fontId="8" fillId="2" borderId="0" xfId="3" applyFont="1" applyFill="1" applyAlignment="1">
      <alignment horizontal="center"/>
    </xf>
    <xf numFmtId="0" fontId="8" fillId="0" borderId="0" xfId="3" applyFont="1" applyAlignment="1">
      <alignment horizontal="left"/>
    </xf>
    <xf numFmtId="4" fontId="8" fillId="0" borderId="0" xfId="3" applyNumberFormat="1" applyFont="1" applyAlignment="1">
      <alignment horizontal="left"/>
    </xf>
    <xf numFmtId="0" fontId="8" fillId="3" borderId="0" xfId="3" applyFont="1" applyFill="1" applyAlignment="1">
      <alignment horizontal="center"/>
    </xf>
    <xf numFmtId="4" fontId="1" fillId="0" borderId="0" xfId="3" applyNumberFormat="1" applyAlignment="1">
      <alignment horizontal="left"/>
    </xf>
    <xf numFmtId="3" fontId="1" fillId="0" borderId="0" xfId="3" applyNumberFormat="1" applyAlignment="1">
      <alignment horizontal="left"/>
    </xf>
    <xf numFmtId="4" fontId="1" fillId="0" borderId="0" xfId="3" applyNumberFormat="1"/>
    <xf numFmtId="4" fontId="8" fillId="0" borderId="0" xfId="3" applyNumberFormat="1" applyFont="1" applyAlignment="1">
      <alignment horizontal="right"/>
    </xf>
    <xf numFmtId="0" fontId="8" fillId="0" borderId="0" xfId="3" applyFont="1"/>
    <xf numFmtId="49" fontId="1" fillId="0" borderId="0" xfId="3" applyNumberFormat="1"/>
    <xf numFmtId="49" fontId="8" fillId="0" borderId="0" xfId="3" applyNumberFormat="1" applyFont="1" applyAlignment="1">
      <alignment horizontal="left"/>
    </xf>
    <xf numFmtId="0" fontId="1" fillId="0" borderId="0" xfId="3" applyAlignment="1">
      <alignment horizontal="left"/>
    </xf>
    <xf numFmtId="0" fontId="8" fillId="0" borderId="0" xfId="3" applyFont="1" applyAlignment="1">
      <alignment horizontal="right"/>
    </xf>
    <xf numFmtId="0" fontId="1" fillId="0" borderId="0" xfId="3" applyAlignment="1">
      <alignment horizontal="right"/>
    </xf>
    <xf numFmtId="165" fontId="1" fillId="0" borderId="0" xfId="3" applyNumberFormat="1"/>
    <xf numFmtId="1" fontId="1" fillId="0" borderId="0" xfId="3" applyNumberFormat="1" applyAlignment="1">
      <alignment horizontal="left"/>
    </xf>
    <xf numFmtId="0" fontId="1" fillId="0" borderId="3" xfId="3" applyBorder="1"/>
    <xf numFmtId="0" fontId="4" fillId="0" borderId="0" xfId="3" applyFont="1" applyAlignment="1">
      <alignment vertical="center"/>
    </xf>
    <xf numFmtId="0" fontId="12" fillId="0" borderId="0" xfId="3" applyFont="1" applyAlignment="1">
      <alignment vertical="center"/>
    </xf>
    <xf numFmtId="0" fontId="6" fillId="0" borderId="0" xfId="3" applyFont="1"/>
    <xf numFmtId="0" fontId="8" fillId="0" borderId="0" xfId="3" applyFont="1" applyAlignment="1">
      <alignment vertical="center"/>
    </xf>
    <xf numFmtId="0" fontId="4" fillId="0" borderId="4" xfId="3" applyFont="1" applyBorder="1" applyAlignment="1">
      <alignment vertical="center"/>
    </xf>
    <xf numFmtId="0" fontId="6" fillId="0" borderId="5" xfId="3" applyFont="1" applyBorder="1"/>
    <xf numFmtId="0" fontId="6" fillId="0" borderId="5" xfId="3" applyFont="1" applyBorder="1" applyAlignment="1">
      <alignment horizontal="center" vertical="top"/>
    </xf>
    <xf numFmtId="0" fontId="6" fillId="0" borderId="6" xfId="3" applyFont="1" applyBorder="1" applyAlignment="1">
      <alignment horizontal="center" vertical="top"/>
    </xf>
    <xf numFmtId="0" fontId="4" fillId="0" borderId="7" xfId="3" applyFont="1" applyBorder="1" applyAlignment="1">
      <alignment vertical="center"/>
    </xf>
    <xf numFmtId="0" fontId="6" fillId="0" borderId="0" xfId="3" applyFont="1" applyAlignment="1">
      <alignment vertical="center"/>
    </xf>
    <xf numFmtId="0" fontId="6" fillId="0" borderId="0" xfId="3" applyFont="1" applyAlignment="1">
      <alignment horizontal="right"/>
    </xf>
    <xf numFmtId="2" fontId="6" fillId="0" borderId="0" xfId="3" applyNumberFormat="1" applyFont="1" applyAlignment="1">
      <alignment horizontal="center" vertical="center"/>
    </xf>
    <xf numFmtId="0" fontId="6" fillId="0" borderId="0" xfId="3" applyFont="1" applyAlignment="1">
      <alignment horizontal="center"/>
    </xf>
    <xf numFmtId="2" fontId="6" fillId="0" borderId="8" xfId="3" applyNumberFormat="1" applyFont="1" applyBorder="1" applyAlignment="1">
      <alignment horizontal="center"/>
    </xf>
    <xf numFmtId="0" fontId="8" fillId="2" borderId="0" xfId="3" applyFont="1" applyFill="1" applyAlignment="1">
      <alignment vertical="center"/>
    </xf>
    <xf numFmtId="0" fontId="8" fillId="2" borderId="7" xfId="3" applyFont="1" applyFill="1" applyBorder="1" applyAlignment="1">
      <alignment vertical="center"/>
    </xf>
    <xf numFmtId="0" fontId="6" fillId="2" borderId="0" xfId="3" applyFont="1" applyFill="1" applyAlignment="1">
      <alignment vertical="center"/>
    </xf>
    <xf numFmtId="0" fontId="8" fillId="0" borderId="9" xfId="3" applyFont="1" applyBorder="1" applyAlignment="1">
      <alignment vertical="center"/>
    </xf>
    <xf numFmtId="0" fontId="6" fillId="2" borderId="10" xfId="3" applyFont="1" applyFill="1" applyBorder="1" applyAlignment="1">
      <alignment vertical="center"/>
    </xf>
    <xf numFmtId="0" fontId="6" fillId="0" borderId="10" xfId="3" applyFont="1" applyBorder="1" applyAlignment="1">
      <alignment horizontal="right" vertical="top"/>
    </xf>
    <xf numFmtId="2" fontId="6" fillId="0" borderId="10" xfId="3" applyNumberFormat="1" applyFont="1" applyBorder="1" applyAlignment="1">
      <alignment horizontal="center" vertical="top"/>
    </xf>
    <xf numFmtId="0" fontId="6" fillId="3" borderId="10" xfId="3" applyFont="1" applyFill="1" applyBorder="1" applyAlignment="1">
      <alignment horizontal="center"/>
    </xf>
    <xf numFmtId="0" fontId="6" fillId="3" borderId="11" xfId="3" applyFont="1" applyFill="1" applyBorder="1"/>
    <xf numFmtId="0" fontId="8" fillId="0" borderId="0" xfId="3" applyFont="1" applyAlignment="1">
      <alignment horizontal="center"/>
    </xf>
    <xf numFmtId="0" fontId="1" fillId="0" borderId="0" xfId="3" applyAlignment="1">
      <alignment horizontal="center" vertical="center"/>
    </xf>
    <xf numFmtId="0" fontId="1" fillId="0" borderId="12" xfId="3" applyBorder="1"/>
    <xf numFmtId="0" fontId="6" fillId="0" borderId="12" xfId="3" applyFont="1" applyBorder="1" applyAlignment="1">
      <alignment horizontal="right"/>
    </xf>
    <xf numFmtId="164" fontId="1" fillId="0" borderId="0" xfId="3" applyNumberFormat="1"/>
    <xf numFmtId="0" fontId="1" fillId="0" borderId="0" xfId="3" applyAlignment="1">
      <alignment horizontal="center"/>
    </xf>
    <xf numFmtId="0" fontId="14" fillId="0" borderId="0" xfId="3" applyFont="1"/>
    <xf numFmtId="0" fontId="1" fillId="2" borderId="0" xfId="3" applyFill="1"/>
    <xf numFmtId="166" fontId="7" fillId="0" borderId="0" xfId="3" applyNumberFormat="1" applyFont="1"/>
    <xf numFmtId="0" fontId="1" fillId="4" borderId="0" xfId="3" applyFill="1"/>
    <xf numFmtId="164" fontId="1" fillId="4" borderId="0" xfId="3" applyNumberFormat="1" applyFill="1" applyProtection="1">
      <protection locked="0"/>
    </xf>
    <xf numFmtId="0" fontId="8" fillId="2" borderId="0" xfId="3" applyFont="1" applyFill="1"/>
    <xf numFmtId="0" fontId="6" fillId="2" borderId="0" xfId="3" applyFont="1" applyFill="1" applyAlignment="1">
      <alignment horizontal="right"/>
    </xf>
    <xf numFmtId="167" fontId="8" fillId="2" borderId="0" xfId="3" applyNumberFormat="1" applyFont="1" applyFill="1"/>
    <xf numFmtId="0" fontId="1" fillId="0" borderId="0" xfId="3" applyAlignment="1">
      <alignment vertical="center"/>
    </xf>
    <xf numFmtId="164" fontId="1" fillId="0" borderId="0" xfId="3" applyNumberFormat="1" applyAlignment="1">
      <alignment vertical="center"/>
    </xf>
    <xf numFmtId="0" fontId="1" fillId="2" borderId="0" xfId="3" applyFill="1" applyAlignment="1">
      <alignment vertical="center"/>
    </xf>
    <xf numFmtId="164" fontId="1" fillId="2" borderId="0" xfId="3" applyNumberFormat="1" applyFill="1" applyAlignment="1">
      <alignment vertical="center"/>
    </xf>
    <xf numFmtId="0" fontId="3" fillId="0" borderId="0" xfId="3" applyFont="1"/>
    <xf numFmtId="167" fontId="8" fillId="0" borderId="13" xfId="3" applyNumberFormat="1" applyFont="1" applyBorder="1"/>
    <xf numFmtId="167" fontId="8" fillId="0" borderId="0" xfId="3" applyNumberFormat="1" applyFont="1"/>
    <xf numFmtId="167" fontId="8" fillId="0" borderId="0" xfId="3" applyNumberFormat="1" applyFont="1" applyAlignment="1">
      <alignment vertical="center"/>
    </xf>
    <xf numFmtId="0" fontId="8" fillId="2" borderId="0" xfId="3" applyFont="1" applyFill="1" applyAlignment="1">
      <alignment horizontal="left" vertical="center"/>
    </xf>
    <xf numFmtId="14" fontId="1" fillId="0" borderId="0" xfId="3" applyNumberFormat="1"/>
    <xf numFmtId="14" fontId="1" fillId="0" borderId="0" xfId="3" applyNumberFormat="1" applyAlignment="1" applyProtection="1">
      <alignment horizontal="left"/>
      <protection locked="0"/>
    </xf>
    <xf numFmtId="0" fontId="1" fillId="5" borderId="0" xfId="3" applyFill="1"/>
    <xf numFmtId="0" fontId="8" fillId="3" borderId="0" xfId="3" applyFont="1" applyFill="1" applyAlignment="1">
      <alignment horizontal="right"/>
    </xf>
    <xf numFmtId="0" fontId="8" fillId="3" borderId="0" xfId="3" applyFont="1" applyFill="1"/>
    <xf numFmtId="0" fontId="1" fillId="0" borderId="1" xfId="3" applyBorder="1"/>
    <xf numFmtId="0" fontId="1" fillId="0" borderId="1" xfId="3" applyBorder="1" applyAlignment="1">
      <alignment horizontal="center"/>
    </xf>
    <xf numFmtId="0" fontId="4" fillId="0" borderId="0" xfId="3" applyFont="1"/>
    <xf numFmtId="0" fontId="1" fillId="3" borderId="0" xfId="3" applyFill="1"/>
    <xf numFmtId="0" fontId="16" fillId="0" borderId="0" xfId="3" applyFont="1"/>
    <xf numFmtId="0" fontId="8" fillId="0" borderId="3" xfId="3" applyFont="1" applyBorder="1"/>
    <xf numFmtId="0" fontId="13" fillId="0" borderId="0" xfId="3" applyFont="1" applyAlignment="1">
      <alignment horizontal="left"/>
    </xf>
    <xf numFmtId="0" fontId="17" fillId="0" borderId="0" xfId="3" applyFont="1"/>
    <xf numFmtId="0" fontId="18" fillId="0" borderId="0" xfId="3" applyFont="1"/>
    <xf numFmtId="0" fontId="2" fillId="0" borderId="0" xfId="3" applyFont="1"/>
    <xf numFmtId="0" fontId="1" fillId="0" borderId="0" xfId="3" quotePrefix="1"/>
    <xf numFmtId="0" fontId="1" fillId="0" borderId="0" xfId="0" applyFont="1"/>
    <xf numFmtId="4" fontId="1" fillId="0" borderId="0" xfId="0" applyNumberFormat="1" applyFont="1" applyAlignment="1">
      <alignment horizontal="right"/>
    </xf>
    <xf numFmtId="0" fontId="8" fillId="0" borderId="0" xfId="0" applyFont="1"/>
    <xf numFmtId="4" fontId="1" fillId="0" borderId="0" xfId="3" applyNumberFormat="1" applyAlignment="1">
      <alignment horizontal="right"/>
    </xf>
    <xf numFmtId="4" fontId="1" fillId="4" borderId="0" xfId="3" applyNumberFormat="1" applyFill="1" applyAlignment="1">
      <alignment horizontal="right"/>
    </xf>
    <xf numFmtId="4" fontId="1" fillId="5" borderId="0" xfId="3" applyNumberFormat="1" applyFill="1" applyAlignment="1">
      <alignment horizontal="right"/>
    </xf>
    <xf numFmtId="4" fontId="8" fillId="3" borderId="0" xfId="3" applyNumberFormat="1" applyFont="1" applyFill="1" applyAlignment="1">
      <alignment horizontal="right"/>
    </xf>
    <xf numFmtId="4" fontId="0" fillId="0" borderId="2" xfId="4" applyNumberFormat="1" applyFont="1" applyBorder="1" applyAlignment="1" applyProtection="1">
      <alignment horizontal="right"/>
    </xf>
    <xf numFmtId="4" fontId="0" fillId="0" borderId="0" xfId="0" applyNumberFormat="1" applyAlignment="1">
      <alignment horizontal="right"/>
    </xf>
    <xf numFmtId="4" fontId="8" fillId="0" borderId="0" xfId="0" applyNumberFormat="1" applyFont="1" applyAlignment="1">
      <alignment horizontal="right"/>
    </xf>
    <xf numFmtId="164" fontId="0" fillId="0" borderId="0" xfId="0" applyNumberFormat="1"/>
    <xf numFmtId="4" fontId="0" fillId="0" borderId="0" xfId="0" applyNumberFormat="1"/>
    <xf numFmtId="0" fontId="1" fillId="7" borderId="0" xfId="0" applyFont="1" applyFill="1"/>
    <xf numFmtId="4" fontId="1" fillId="7" borderId="0" xfId="0" applyNumberFormat="1" applyFont="1" applyFill="1" applyAlignment="1">
      <alignment horizontal="right"/>
    </xf>
    <xf numFmtId="0" fontId="19" fillId="0" borderId="0" xfId="3" applyFont="1"/>
    <xf numFmtId="0" fontId="1" fillId="7" borderId="0" xfId="3" applyFill="1"/>
    <xf numFmtId="0" fontId="9" fillId="0" borderId="0" xfId="3" applyFont="1" applyAlignment="1">
      <alignment horizontal="left"/>
    </xf>
    <xf numFmtId="0" fontId="20" fillId="0" borderId="0" xfId="3" applyFont="1" applyAlignment="1">
      <alignment horizontal="left"/>
    </xf>
    <xf numFmtId="0" fontId="13" fillId="0" borderId="0" xfId="3" applyFont="1" applyAlignment="1">
      <alignment horizontal="center" vertical="center"/>
    </xf>
    <xf numFmtId="0" fontId="5" fillId="0" borderId="0" xfId="3" applyFont="1" applyAlignment="1">
      <alignment horizontal="center" vertical="center"/>
    </xf>
    <xf numFmtId="0" fontId="6" fillId="0" borderId="5" xfId="3" applyFont="1" applyBorder="1" applyAlignment="1">
      <alignment horizontal="center" vertical="top" wrapText="1"/>
    </xf>
    <xf numFmtId="0" fontId="6" fillId="0" borderId="5" xfId="3" applyFont="1" applyBorder="1" applyAlignment="1">
      <alignment horizontal="right" vertical="top"/>
    </xf>
    <xf numFmtId="0" fontId="8" fillId="8" borderId="14" xfId="3" applyFont="1" applyFill="1" applyBorder="1" applyAlignment="1">
      <alignment vertical="center"/>
    </xf>
    <xf numFmtId="0" fontId="8" fillId="8" borderId="15" xfId="3" applyFont="1" applyFill="1" applyBorder="1" applyAlignment="1">
      <alignment vertical="center"/>
    </xf>
    <xf numFmtId="0" fontId="8" fillId="8" borderId="13" xfId="3" applyFont="1" applyFill="1" applyBorder="1" applyAlignment="1">
      <alignment vertical="center"/>
    </xf>
    <xf numFmtId="0" fontId="8" fillId="8" borderId="14" xfId="3" applyFont="1" applyFill="1" applyBorder="1" applyAlignment="1">
      <alignment horizontal="left" vertical="center"/>
    </xf>
    <xf numFmtId="0" fontId="8" fillId="8" borderId="15" xfId="3" applyFont="1" applyFill="1" applyBorder="1" applyAlignment="1">
      <alignment horizontal="right" vertical="center"/>
    </xf>
    <xf numFmtId="0" fontId="8" fillId="8" borderId="13" xfId="3" applyFont="1" applyFill="1" applyBorder="1" applyAlignment="1">
      <alignment horizontal="right" vertical="center"/>
    </xf>
    <xf numFmtId="0" fontId="6" fillId="9" borderId="0" xfId="3" applyFont="1" applyFill="1" applyAlignment="1" applyProtection="1">
      <alignment horizontal="center"/>
      <protection locked="0"/>
    </xf>
    <xf numFmtId="0" fontId="6" fillId="9" borderId="10" xfId="3" applyFont="1" applyFill="1" applyBorder="1" applyAlignment="1" applyProtection="1">
      <alignment horizontal="center" vertical="top"/>
      <protection locked="0"/>
    </xf>
    <xf numFmtId="164" fontId="6" fillId="9" borderId="12" xfId="3" applyNumberFormat="1" applyFont="1" applyFill="1" applyBorder="1" applyProtection="1">
      <protection locked="0"/>
    </xf>
    <xf numFmtId="164" fontId="1" fillId="9" borderId="0" xfId="3" applyNumberFormat="1" applyFill="1" applyProtection="1">
      <protection locked="0"/>
    </xf>
    <xf numFmtId="164" fontId="1" fillId="9" borderId="3" xfId="3" applyNumberFormat="1" applyFill="1" applyBorder="1" applyProtection="1">
      <protection locked="0"/>
    </xf>
    <xf numFmtId="9" fontId="1" fillId="9" borderId="0" xfId="2" applyFont="1" applyFill="1" applyAlignment="1" applyProtection="1">
      <alignment horizontal="center"/>
      <protection locked="0"/>
    </xf>
    <xf numFmtId="1" fontId="1" fillId="9" borderId="0" xfId="2" applyNumberFormat="1" applyFont="1" applyFill="1" applyAlignment="1" applyProtection="1">
      <alignment horizontal="center"/>
      <protection locked="0"/>
    </xf>
    <xf numFmtId="164" fontId="1" fillId="9" borderId="0" xfId="0" applyNumberFormat="1" applyFont="1" applyFill="1"/>
    <xf numFmtId="164" fontId="1" fillId="9" borderId="3" xfId="0" applyNumberFormat="1" applyFont="1" applyFill="1" applyBorder="1"/>
    <xf numFmtId="0" fontId="1" fillId="7" borderId="0" xfId="3" applyFill="1" applyAlignment="1">
      <alignment vertical="center"/>
    </xf>
    <xf numFmtId="0" fontId="1" fillId="0" borderId="0" xfId="3" applyAlignment="1" applyProtection="1">
      <alignment horizontal="left"/>
      <protection locked="0"/>
    </xf>
    <xf numFmtId="0" fontId="1" fillId="0" borderId="0" xfId="3" applyProtection="1">
      <protection locked="0"/>
    </xf>
    <xf numFmtId="14" fontId="1" fillId="0" borderId="0" xfId="3" applyNumberFormat="1" applyAlignment="1">
      <alignment horizontal="left"/>
    </xf>
    <xf numFmtId="0" fontId="1" fillId="9" borderId="0" xfId="3" applyFill="1" applyProtection="1">
      <protection locked="0"/>
    </xf>
    <xf numFmtId="168" fontId="1" fillId="9" borderId="0" xfId="3" applyNumberFormat="1" applyFill="1" applyAlignment="1" applyProtection="1">
      <alignment horizontal="right"/>
      <protection locked="0"/>
    </xf>
    <xf numFmtId="14" fontId="1" fillId="9" borderId="0" xfId="3" applyNumberFormat="1" applyFill="1" applyAlignment="1" applyProtection="1">
      <alignment horizontal="right"/>
      <protection locked="0"/>
    </xf>
    <xf numFmtId="3" fontId="1" fillId="9" borderId="0" xfId="3" applyNumberFormat="1" applyFill="1" applyAlignment="1" applyProtection="1">
      <alignment horizontal="right"/>
      <protection locked="0"/>
    </xf>
    <xf numFmtId="14" fontId="8" fillId="7" borderId="14" xfId="0" applyNumberFormat="1" applyFont="1" applyFill="1" applyBorder="1" applyAlignment="1" applyProtection="1">
      <alignment horizontal="left" vertical="center"/>
      <protection locked="0"/>
    </xf>
    <xf numFmtId="0" fontId="8" fillId="7" borderId="13" xfId="0" applyFont="1" applyFill="1" applyBorder="1" applyAlignment="1">
      <alignment vertical="center"/>
    </xf>
    <xf numFmtId="4" fontId="8" fillId="7" borderId="13" xfId="0" applyNumberFormat="1" applyFont="1" applyFill="1" applyBorder="1" applyAlignment="1">
      <alignment horizontal="right" vertical="center"/>
    </xf>
    <xf numFmtId="0" fontId="1" fillId="8" borderId="14" xfId="0" applyFont="1" applyFill="1" applyBorder="1" applyAlignment="1">
      <alignment horizontal="left" vertical="center"/>
    </xf>
    <xf numFmtId="0" fontId="1" fillId="8" borderId="13" xfId="0" applyFont="1" applyFill="1" applyBorder="1" applyAlignment="1">
      <alignment vertical="center"/>
    </xf>
    <xf numFmtId="4" fontId="1" fillId="8" borderId="13" xfId="0" applyNumberFormat="1" applyFont="1" applyFill="1" applyBorder="1" applyAlignment="1">
      <alignment horizontal="right" vertical="center"/>
    </xf>
    <xf numFmtId="0" fontId="0" fillId="7" borderId="0" xfId="0" applyFill="1" applyAlignment="1">
      <alignment vertical="center"/>
    </xf>
    <xf numFmtId="4" fontId="0" fillId="7" borderId="0" xfId="0" applyNumberFormat="1" applyFill="1" applyAlignment="1">
      <alignment horizontal="right" vertical="center"/>
    </xf>
    <xf numFmtId="0" fontId="8" fillId="7" borderId="16" xfId="0" applyFont="1" applyFill="1" applyBorder="1" applyAlignment="1">
      <alignment horizontal="left" vertical="center"/>
    </xf>
    <xf numFmtId="164" fontId="8" fillId="7" borderId="13" xfId="0" applyNumberFormat="1" applyFont="1" applyFill="1" applyBorder="1" applyAlignment="1">
      <alignment vertical="center"/>
    </xf>
    <xf numFmtId="164" fontId="1" fillId="8" borderId="13" xfId="0" applyNumberFormat="1" applyFont="1" applyFill="1" applyBorder="1" applyAlignment="1">
      <alignment vertical="center"/>
    </xf>
    <xf numFmtId="0" fontId="8" fillId="7" borderId="17" xfId="0" applyFont="1" applyFill="1" applyBorder="1" applyAlignment="1">
      <alignment vertical="center"/>
    </xf>
    <xf numFmtId="0" fontId="8" fillId="7" borderId="17" xfId="0" applyFont="1" applyFill="1" applyBorder="1" applyAlignment="1">
      <alignment horizontal="right" vertical="center"/>
    </xf>
    <xf numFmtId="0" fontId="8" fillId="0" borderId="18" xfId="0" applyFont="1" applyBorder="1" applyAlignment="1">
      <alignment vertical="center"/>
    </xf>
    <xf numFmtId="4" fontId="8" fillId="7" borderId="19" xfId="0" applyNumberFormat="1" applyFont="1" applyFill="1" applyBorder="1" applyAlignment="1">
      <alignment vertical="center"/>
    </xf>
    <xf numFmtId="169" fontId="1" fillId="9" borderId="0" xfId="3" applyNumberFormat="1" applyFill="1" applyAlignment="1" applyProtection="1">
      <alignment horizontal="right"/>
      <protection locked="0"/>
    </xf>
    <xf numFmtId="14" fontId="1" fillId="9" borderId="0" xfId="3" applyNumberFormat="1" applyFill="1" applyAlignment="1" applyProtection="1">
      <alignment horizontal="left"/>
      <protection locked="0"/>
    </xf>
    <xf numFmtId="0" fontId="1" fillId="10" borderId="0" xfId="3" applyFill="1"/>
    <xf numFmtId="0" fontId="6" fillId="0" borderId="10" xfId="3" quotePrefix="1" applyFont="1" applyBorder="1" applyAlignment="1">
      <alignment horizontal="center"/>
    </xf>
    <xf numFmtId="0" fontId="6" fillId="0" borderId="11" xfId="3" quotePrefix="1" applyFont="1" applyBorder="1" applyAlignment="1">
      <alignment horizontal="center"/>
    </xf>
    <xf numFmtId="164" fontId="1" fillId="0" borderId="0" xfId="0" applyNumberFormat="1" applyFont="1"/>
    <xf numFmtId="164" fontId="1" fillId="0" borderId="3" xfId="0" applyNumberFormat="1" applyFont="1" applyBorder="1"/>
    <xf numFmtId="164" fontId="8" fillId="0" borderId="0" xfId="0" applyNumberFormat="1" applyFont="1"/>
    <xf numFmtId="0" fontId="21" fillId="0" borderId="0" xfId="0" applyFont="1" applyAlignment="1">
      <alignment vertical="center"/>
    </xf>
    <xf numFmtId="0" fontId="24" fillId="0" borderId="0" xfId="0" applyFont="1"/>
    <xf numFmtId="14" fontId="8" fillId="11" borderId="14" xfId="0" applyNumberFormat="1" applyFont="1" applyFill="1" applyBorder="1" applyAlignment="1">
      <alignment horizontal="left" vertical="center"/>
    </xf>
    <xf numFmtId="0" fontId="8" fillId="11" borderId="13" xfId="0" applyFont="1" applyFill="1" applyBorder="1" applyAlignment="1">
      <alignment vertical="center"/>
    </xf>
    <xf numFmtId="4" fontId="8" fillId="11" borderId="13" xfId="0" applyNumberFormat="1" applyFont="1" applyFill="1" applyBorder="1" applyAlignment="1">
      <alignment horizontal="right" vertical="center"/>
    </xf>
    <xf numFmtId="164" fontId="8" fillId="11" borderId="13" xfId="0" applyNumberFormat="1" applyFont="1" applyFill="1" applyBorder="1" applyAlignment="1">
      <alignment vertical="center"/>
    </xf>
    <xf numFmtId="0" fontId="8" fillId="11" borderId="16" xfId="0" applyFont="1" applyFill="1" applyBorder="1" applyAlignment="1">
      <alignment horizontal="left" vertical="center"/>
    </xf>
    <xf numFmtId="0" fontId="8" fillId="11" borderId="17" xfId="0" applyFont="1" applyFill="1" applyBorder="1" applyAlignment="1">
      <alignment vertical="center"/>
    </xf>
    <xf numFmtId="0" fontId="8" fillId="11" borderId="17" xfId="0" applyFont="1" applyFill="1" applyBorder="1" applyAlignment="1">
      <alignment horizontal="right" vertical="center"/>
    </xf>
    <xf numFmtId="4" fontId="8" fillId="11" borderId="19" xfId="0" applyNumberFormat="1" applyFont="1" applyFill="1" applyBorder="1" applyAlignment="1">
      <alignment vertical="center"/>
    </xf>
    <xf numFmtId="0" fontId="1" fillId="0" borderId="14" xfId="3" applyBorder="1"/>
    <xf numFmtId="0" fontId="4" fillId="0" borderId="0" xfId="3" applyFont="1" applyAlignment="1">
      <alignment horizontal="left"/>
    </xf>
    <xf numFmtId="0" fontId="22" fillId="0" borderId="0" xfId="3" applyFont="1"/>
    <xf numFmtId="164" fontId="6" fillId="9" borderId="0" xfId="3" applyNumberFormat="1" applyFont="1" applyFill="1" applyProtection="1">
      <protection locked="0"/>
    </xf>
    <xf numFmtId="0" fontId="25" fillId="0" borderId="0" xfId="3" applyFont="1"/>
    <xf numFmtId="4" fontId="25" fillId="0" borderId="0" xfId="3" applyNumberFormat="1" applyFont="1"/>
    <xf numFmtId="0" fontId="25" fillId="4" borderId="0" xfId="3" applyFont="1" applyFill="1"/>
    <xf numFmtId="0" fontId="26" fillId="0" borderId="0" xfId="3" applyFont="1"/>
    <xf numFmtId="0" fontId="26" fillId="3" borderId="0" xfId="3" applyFont="1" applyFill="1" applyAlignment="1">
      <alignment horizontal="right"/>
    </xf>
    <xf numFmtId="0" fontId="25" fillId="0" borderId="1" xfId="3" applyFont="1" applyBorder="1"/>
    <xf numFmtId="4" fontId="1" fillId="12" borderId="0" xfId="3" applyNumberFormat="1" applyFill="1"/>
    <xf numFmtId="4" fontId="1" fillId="12" borderId="0" xfId="3" applyNumberFormat="1" applyFill="1" applyAlignment="1">
      <alignment horizontal="left"/>
    </xf>
    <xf numFmtId="164" fontId="27" fillId="0" borderId="0" xfId="3" applyNumberFormat="1" applyFont="1"/>
    <xf numFmtId="0" fontId="21" fillId="0" borderId="0" xfId="3" applyFont="1" applyAlignment="1">
      <alignment horizontal="right"/>
    </xf>
    <xf numFmtId="0" fontId="25" fillId="0" borderId="0" xfId="0" applyFont="1" applyAlignment="1">
      <alignment vertical="center"/>
    </xf>
    <xf numFmtId="0" fontId="23" fillId="0" borderId="0" xfId="3" applyFont="1"/>
    <xf numFmtId="0" fontId="27" fillId="0" borderId="0" xfId="3" applyFont="1"/>
    <xf numFmtId="164" fontId="1" fillId="9" borderId="20" xfId="3" applyNumberFormat="1" applyFill="1" applyBorder="1" applyProtection="1">
      <protection locked="0"/>
    </xf>
    <xf numFmtId="0" fontId="8" fillId="11" borderId="0" xfId="3" applyFont="1" applyFill="1"/>
    <xf numFmtId="0" fontId="1" fillId="11" borderId="0" xfId="3" applyFill="1"/>
    <xf numFmtId="0" fontId="25" fillId="0" borderId="0" xfId="3" applyFont="1" applyAlignment="1">
      <alignment vertical="center"/>
    </xf>
    <xf numFmtId="0" fontId="25" fillId="13" borderId="0" xfId="3" applyFont="1" applyFill="1"/>
    <xf numFmtId="4" fontId="1" fillId="4" borderId="0" xfId="3" applyNumberFormat="1" applyFill="1"/>
    <xf numFmtId="4" fontId="1" fillId="7" borderId="0" xfId="3" applyNumberFormat="1" applyFill="1" applyAlignment="1">
      <alignment vertical="center"/>
    </xf>
    <xf numFmtId="4" fontId="1" fillId="7" borderId="0" xfId="3" applyNumberFormat="1" applyFill="1"/>
    <xf numFmtId="0" fontId="28" fillId="0" borderId="0" xfId="3" applyFont="1" applyAlignment="1">
      <alignment vertical="center"/>
    </xf>
    <xf numFmtId="0" fontId="25" fillId="0" borderId="0" xfId="3" applyFont="1" applyAlignment="1">
      <alignment vertical="top"/>
    </xf>
    <xf numFmtId="0" fontId="29" fillId="0" borderId="0" xfId="3" applyFont="1"/>
    <xf numFmtId="4" fontId="23" fillId="0" borderId="0" xfId="3" applyNumberFormat="1" applyFont="1"/>
    <xf numFmtId="0" fontId="23" fillId="0" borderId="0" xfId="3" applyFont="1" applyAlignment="1">
      <alignment vertical="center"/>
    </xf>
    <xf numFmtId="4" fontId="29" fillId="0" borderId="0" xfId="3" applyNumberFormat="1" applyFont="1"/>
    <xf numFmtId="0" fontId="4" fillId="11" borderId="0" xfId="3" applyFont="1" applyFill="1"/>
    <xf numFmtId="0" fontId="29" fillId="8" borderId="0" xfId="3" applyFont="1" applyFill="1"/>
    <xf numFmtId="0" fontId="23" fillId="8" borderId="0" xfId="3" applyFont="1" applyFill="1"/>
    <xf numFmtId="4" fontId="23" fillId="8" borderId="0" xfId="3" applyNumberFormat="1" applyFont="1" applyFill="1"/>
    <xf numFmtId="4" fontId="29" fillId="8" borderId="0" xfId="3" applyNumberFormat="1" applyFont="1" applyFill="1"/>
    <xf numFmtId="0" fontId="21" fillId="0" borderId="0" xfId="0" applyFont="1"/>
    <xf numFmtId="4" fontId="8" fillId="0" borderId="0" xfId="0" applyNumberFormat="1" applyFont="1"/>
    <xf numFmtId="4" fontId="21" fillId="0" borderId="0" xfId="0" applyNumberFormat="1" applyFont="1"/>
    <xf numFmtId="4" fontId="1" fillId="0" borderId="0" xfId="0" applyNumberFormat="1" applyFont="1"/>
    <xf numFmtId="9" fontId="0" fillId="0" borderId="0" xfId="0" applyNumberFormat="1"/>
    <xf numFmtId="9" fontId="0" fillId="0" borderId="0" xfId="2" applyFont="1"/>
    <xf numFmtId="0" fontId="30" fillId="0" borderId="0" xfId="1" applyFont="1" applyAlignment="1" applyProtection="1">
      <protection locked="0"/>
    </xf>
    <xf numFmtId="0" fontId="31" fillId="0" borderId="0" xfId="3" applyFont="1" applyAlignment="1">
      <alignment vertical="center"/>
    </xf>
    <xf numFmtId="0" fontId="1" fillId="0" borderId="0" xfId="3"/>
    <xf numFmtId="0" fontId="21" fillId="9" borderId="0" xfId="3" applyFont="1" applyFill="1" applyProtection="1">
      <protection locked="0"/>
    </xf>
    <xf numFmtId="0" fontId="1" fillId="6" borderId="0" xfId="3" applyFill="1" applyAlignment="1" applyProtection="1">
      <alignment horizontal="left"/>
      <protection locked="0"/>
    </xf>
    <xf numFmtId="14" fontId="1" fillId="9" borderId="3" xfId="3" applyNumberFormat="1" applyFill="1" applyBorder="1" applyAlignment="1" applyProtection="1">
      <alignment horizontal="left"/>
      <protection locked="0"/>
    </xf>
    <xf numFmtId="0" fontId="1" fillId="9" borderId="0" xfId="3" applyFill="1" applyAlignment="1" applyProtection="1">
      <alignment horizontal="left" vertical="center"/>
      <protection locked="0"/>
    </xf>
    <xf numFmtId="14" fontId="1" fillId="9" borderId="3" xfId="3" applyNumberFormat="1" applyFill="1" applyBorder="1" applyAlignment="1" applyProtection="1">
      <alignment horizontal="left" vertical="center"/>
      <protection locked="0"/>
    </xf>
    <xf numFmtId="0" fontId="8" fillId="11" borderId="21" xfId="0" applyFont="1" applyFill="1" applyBorder="1" applyAlignment="1">
      <alignment vertical="center"/>
    </xf>
    <xf numFmtId="0" fontId="8" fillId="11" borderId="0" xfId="0" applyFont="1" applyFill="1" applyAlignment="1">
      <alignment vertical="center"/>
    </xf>
    <xf numFmtId="0" fontId="8" fillId="11" borderId="18" xfId="0" applyFont="1" applyFill="1" applyBorder="1" applyAlignment="1">
      <alignment vertical="center"/>
    </xf>
    <xf numFmtId="0" fontId="8" fillId="11" borderId="22" xfId="0" applyFont="1" applyFill="1" applyBorder="1" applyAlignment="1">
      <alignment vertical="center"/>
    </xf>
    <xf numFmtId="0" fontId="8" fillId="11" borderId="3" xfId="0" applyFont="1" applyFill="1" applyBorder="1" applyAlignment="1">
      <alignment vertical="center"/>
    </xf>
    <xf numFmtId="0" fontId="8" fillId="11" borderId="23" xfId="0" applyFont="1" applyFill="1" applyBorder="1" applyAlignment="1">
      <alignment vertical="center"/>
    </xf>
    <xf numFmtId="0" fontId="6" fillId="0" borderId="0" xfId="3" applyFont="1" applyAlignment="1">
      <alignment horizontal="center"/>
    </xf>
    <xf numFmtId="0" fontId="15" fillId="3" borderId="0" xfId="3" applyFont="1" applyFill="1" applyAlignment="1" applyProtection="1">
      <alignment horizontal="left"/>
      <protection locked="0"/>
    </xf>
    <xf numFmtId="0" fontId="15" fillId="3" borderId="8" xfId="3" applyFont="1" applyFill="1" applyBorder="1" applyAlignment="1" applyProtection="1">
      <alignment horizontal="left"/>
      <protection locked="0"/>
    </xf>
    <xf numFmtId="0" fontId="1" fillId="9" borderId="0" xfId="3" applyFill="1" applyAlignment="1" applyProtection="1">
      <alignment horizontal="left"/>
      <protection locked="0"/>
    </xf>
    <xf numFmtId="0" fontId="1" fillId="4" borderId="0" xfId="3" applyFill="1" applyAlignment="1" applyProtection="1">
      <alignment horizontal="left"/>
      <protection locked="0"/>
    </xf>
    <xf numFmtId="4" fontId="1" fillId="9" borderId="0" xfId="3" applyNumberFormat="1" applyFill="1" applyAlignment="1" applyProtection="1">
      <alignment horizontal="left"/>
      <protection locked="0"/>
    </xf>
    <xf numFmtId="0" fontId="8" fillId="9" borderId="0" xfId="3" applyFont="1" applyFill="1" applyAlignment="1" applyProtection="1">
      <alignment horizontal="left"/>
      <protection locked="0"/>
    </xf>
    <xf numFmtId="0" fontId="8" fillId="0" borderId="0" xfId="0" applyFont="1"/>
    <xf numFmtId="14" fontId="8" fillId="0" borderId="3" xfId="3" applyNumberFormat="1" applyFont="1" applyBorder="1" applyAlignment="1">
      <alignment horizontal="center"/>
    </xf>
    <xf numFmtId="0" fontId="8" fillId="7" borderId="21" xfId="0" applyFont="1" applyFill="1" applyBorder="1" applyAlignment="1">
      <alignment vertical="center"/>
    </xf>
    <xf numFmtId="0" fontId="8" fillId="7" borderId="0" xfId="0" applyFont="1" applyFill="1" applyAlignment="1">
      <alignment vertical="center"/>
    </xf>
    <xf numFmtId="0" fontId="8" fillId="7" borderId="18" xfId="0" applyFont="1" applyFill="1" applyBorder="1" applyAlignment="1">
      <alignment vertical="center"/>
    </xf>
    <xf numFmtId="0" fontId="8" fillId="7" borderId="22" xfId="0" applyFont="1" applyFill="1" applyBorder="1" applyAlignment="1">
      <alignment vertical="center"/>
    </xf>
    <xf numFmtId="0" fontId="8" fillId="7" borderId="3" xfId="0" applyFont="1" applyFill="1" applyBorder="1" applyAlignment="1">
      <alignment vertical="center"/>
    </xf>
    <xf numFmtId="0" fontId="8" fillId="7" borderId="23" xfId="0" applyFont="1" applyFill="1" applyBorder="1" applyAlignment="1">
      <alignment vertical="center"/>
    </xf>
    <xf numFmtId="0" fontId="4" fillId="0" borderId="0" xfId="3" applyFont="1" applyAlignment="1">
      <alignment vertical="center"/>
    </xf>
    <xf numFmtId="164" fontId="1" fillId="0" borderId="0" xfId="3" applyNumberFormat="1" applyAlignment="1">
      <alignment horizontal="right"/>
    </xf>
  </cellXfs>
  <cellStyles count="5">
    <cellStyle name="Link" xfId="1" builtinId="8"/>
    <cellStyle name="Prozent" xfId="2" builtinId="5"/>
    <cellStyle name="Standard" xfId="0" builtinId="0"/>
    <cellStyle name="Standard 2" xfId="3" xr:uid="{00000000-0005-0000-0000-000003000000}"/>
    <cellStyle name="Währung" xfId="4" builtinId="4"/>
  </cellStyles>
  <dxfs count="3">
    <dxf>
      <font>
        <strike val="0"/>
        <color theme="0" tint="-4.9989318521683403E-2"/>
      </font>
    </dxf>
    <dxf>
      <font>
        <b/>
        <i val="0"/>
        <color auto="1"/>
      </font>
      <fill>
        <patternFill>
          <bgColor rgb="FFFD8E7F"/>
        </patternFill>
      </fill>
    </dxf>
    <dxf>
      <font>
        <strike val="0"/>
        <color theme="0" tint="-4.9989318521683403E-2"/>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4.6377858681643291E-2"/>
          <c:y val="0.35191406250000001"/>
          <c:w val="0.90330558142597772"/>
          <c:h val="0.2762158587598425"/>
        </c:manualLayout>
      </c:layout>
      <c:barChart>
        <c:barDir val="bar"/>
        <c:grouping val="percentStacked"/>
        <c:varyColors val="0"/>
        <c:ser>
          <c:idx val="0"/>
          <c:order val="0"/>
          <c:tx>
            <c:strRef>
              <c:f>Auswertungen!$K$8</c:f>
              <c:strCache>
                <c:ptCount val="1"/>
                <c:pt idx="0">
                  <c:v>Verpflegung:</c:v>
                </c:pt>
              </c:strCache>
            </c:strRef>
          </c:tx>
          <c:spPr>
            <a:solidFill>
              <a:schemeClr val="accent1"/>
            </a:solidFill>
            <a:ln>
              <a:noFill/>
            </a:ln>
            <a:effectLst/>
          </c:spPr>
          <c:invertIfNegative val="0"/>
          <c:val>
            <c:numRef>
              <c:f>Auswertungen!$L$8:$M$8</c:f>
              <c:numCache>
                <c:formatCode>0%</c:formatCode>
                <c:ptCount val="2"/>
                <c:pt idx="0" formatCode="#,##0.00">
                  <c:v>0</c:v>
                </c:pt>
              </c:numCache>
            </c:numRef>
          </c:val>
          <c:extLst>
            <c:ext xmlns:c16="http://schemas.microsoft.com/office/drawing/2014/chart" uri="{C3380CC4-5D6E-409C-BE32-E72D297353CC}">
              <c16:uniqueId val="{00000000-B57C-448D-9808-00861D4344CE}"/>
            </c:ext>
          </c:extLst>
        </c:ser>
        <c:ser>
          <c:idx val="1"/>
          <c:order val="1"/>
          <c:tx>
            <c:strRef>
              <c:f>Auswertungen!$K$9</c:f>
              <c:strCache>
                <c:ptCount val="1"/>
                <c:pt idx="0">
                  <c:v>Taschengeld</c:v>
                </c:pt>
              </c:strCache>
            </c:strRef>
          </c:tx>
          <c:spPr>
            <a:solidFill>
              <a:schemeClr val="accent2"/>
            </a:solidFill>
            <a:ln>
              <a:noFill/>
            </a:ln>
            <a:effectLst/>
          </c:spPr>
          <c:invertIfNegative val="0"/>
          <c:val>
            <c:numRef>
              <c:f>Auswertungen!$L$9:$M$9</c:f>
              <c:numCache>
                <c:formatCode>0%</c:formatCode>
                <c:ptCount val="2"/>
                <c:pt idx="0" formatCode="#,##0.00">
                  <c:v>0</c:v>
                </c:pt>
              </c:numCache>
            </c:numRef>
          </c:val>
          <c:extLst>
            <c:ext xmlns:c16="http://schemas.microsoft.com/office/drawing/2014/chart" uri="{C3380CC4-5D6E-409C-BE32-E72D297353CC}">
              <c16:uniqueId val="{00000001-B57C-448D-9808-00861D4344CE}"/>
            </c:ext>
          </c:extLst>
        </c:ser>
        <c:ser>
          <c:idx val="2"/>
          <c:order val="2"/>
          <c:tx>
            <c:strRef>
              <c:f>Auswertungen!$K$10</c:f>
              <c:strCache>
                <c:ptCount val="1"/>
                <c:pt idx="0">
                  <c:v>weiterer Lebensunterhalt, inkl. Kleidergeld</c:v>
                </c:pt>
              </c:strCache>
            </c:strRef>
          </c:tx>
          <c:spPr>
            <a:solidFill>
              <a:schemeClr val="accent3"/>
            </a:solidFill>
            <a:ln>
              <a:noFill/>
            </a:ln>
            <a:effectLst/>
          </c:spPr>
          <c:invertIfNegative val="0"/>
          <c:val>
            <c:numRef>
              <c:f>Auswertungen!$L$10:$M$10</c:f>
              <c:numCache>
                <c:formatCode>0%</c:formatCode>
                <c:ptCount val="2"/>
                <c:pt idx="0" formatCode="#,##0.00">
                  <c:v>0</c:v>
                </c:pt>
              </c:numCache>
            </c:numRef>
          </c:val>
          <c:extLst>
            <c:ext xmlns:c16="http://schemas.microsoft.com/office/drawing/2014/chart" uri="{C3380CC4-5D6E-409C-BE32-E72D297353CC}">
              <c16:uniqueId val="{00000002-B57C-448D-9808-00861D4344CE}"/>
            </c:ext>
          </c:extLst>
        </c:ser>
        <c:ser>
          <c:idx val="4"/>
          <c:order val="4"/>
          <c:tx>
            <c:strRef>
              <c:f>Auswertungen!$K$12</c:f>
              <c:strCache>
                <c:ptCount val="1"/>
                <c:pt idx="0">
                  <c:v>Kosten für die Unterkunft:</c:v>
                </c:pt>
              </c:strCache>
            </c:strRef>
          </c:tx>
          <c:spPr>
            <a:solidFill>
              <a:schemeClr val="accent5"/>
            </a:solidFill>
            <a:ln>
              <a:noFill/>
            </a:ln>
            <a:effectLst/>
          </c:spPr>
          <c:invertIfNegative val="0"/>
          <c:val>
            <c:numRef>
              <c:f>Auswertungen!$L$12:$M$12</c:f>
              <c:numCache>
                <c:formatCode>0%</c:formatCode>
                <c:ptCount val="2"/>
                <c:pt idx="0" formatCode="#,##0.00">
                  <c:v>0</c:v>
                </c:pt>
              </c:numCache>
            </c:numRef>
          </c:val>
          <c:extLst>
            <c:ext xmlns:c16="http://schemas.microsoft.com/office/drawing/2014/chart" uri="{C3380CC4-5D6E-409C-BE32-E72D297353CC}">
              <c16:uniqueId val="{00000004-B57C-448D-9808-00861D4344CE}"/>
            </c:ext>
          </c:extLst>
        </c:ser>
        <c:ser>
          <c:idx val="5"/>
          <c:order val="5"/>
          <c:tx>
            <c:strRef>
              <c:f>Auswertungen!$K$13</c:f>
              <c:strCache>
                <c:ptCount val="1"/>
                <c:pt idx="0">
                  <c:v>Kosten für die Krankenkasse:</c:v>
                </c:pt>
              </c:strCache>
            </c:strRef>
          </c:tx>
          <c:spPr>
            <a:solidFill>
              <a:schemeClr val="accent6"/>
            </a:solidFill>
            <a:ln>
              <a:noFill/>
            </a:ln>
            <a:effectLst/>
          </c:spPr>
          <c:invertIfNegative val="0"/>
          <c:val>
            <c:numRef>
              <c:f>Auswertungen!$L$13:$M$13</c:f>
              <c:numCache>
                <c:formatCode>0%</c:formatCode>
                <c:ptCount val="2"/>
                <c:pt idx="0" formatCode="#,##0.00">
                  <c:v>0</c:v>
                </c:pt>
              </c:numCache>
            </c:numRef>
          </c:val>
          <c:extLst>
            <c:ext xmlns:c16="http://schemas.microsoft.com/office/drawing/2014/chart" uri="{C3380CC4-5D6E-409C-BE32-E72D297353CC}">
              <c16:uniqueId val="{00000005-B57C-448D-9808-00861D4344CE}"/>
            </c:ext>
          </c:extLst>
        </c:ser>
        <c:ser>
          <c:idx val="7"/>
          <c:order val="7"/>
          <c:tx>
            <c:strRef>
              <c:f>Auswertungen!$K$15</c:f>
              <c:strCache>
                <c:ptCount val="1"/>
                <c:pt idx="0">
                  <c:v>situationsbedingte Leistungen:</c:v>
                </c:pt>
              </c:strCache>
            </c:strRef>
          </c:tx>
          <c:spPr>
            <a:solidFill>
              <a:schemeClr val="accent2">
                <a:lumMod val="60000"/>
              </a:schemeClr>
            </a:solidFill>
            <a:ln>
              <a:noFill/>
            </a:ln>
            <a:effectLst/>
          </c:spPr>
          <c:invertIfNegative val="0"/>
          <c:val>
            <c:numRef>
              <c:f>Auswertungen!$L$15:$M$15</c:f>
              <c:numCache>
                <c:formatCode>0%</c:formatCode>
                <c:ptCount val="2"/>
                <c:pt idx="0" formatCode="#,##0.00">
                  <c:v>0</c:v>
                </c:pt>
              </c:numCache>
            </c:numRef>
          </c:val>
          <c:extLst>
            <c:ext xmlns:c16="http://schemas.microsoft.com/office/drawing/2014/chart" uri="{C3380CC4-5D6E-409C-BE32-E72D297353CC}">
              <c16:uniqueId val="{00000007-B57C-448D-9808-00861D4344CE}"/>
            </c:ext>
          </c:extLst>
        </c:ser>
        <c:ser>
          <c:idx val="9"/>
          <c:order val="9"/>
          <c:tx>
            <c:strRef>
              <c:f>Auswertungen!$K$17</c:f>
              <c:strCache>
                <c:ptCount val="1"/>
                <c:pt idx="0">
                  <c:v>Einkommensfreibetrag für Arbeitseinsatz:</c:v>
                </c:pt>
              </c:strCache>
            </c:strRef>
          </c:tx>
          <c:spPr>
            <a:solidFill>
              <a:schemeClr val="accent4">
                <a:lumMod val="60000"/>
              </a:schemeClr>
            </a:solidFill>
            <a:ln>
              <a:noFill/>
            </a:ln>
            <a:effectLst/>
          </c:spPr>
          <c:invertIfNegative val="0"/>
          <c:val>
            <c:numRef>
              <c:f>Auswertungen!$L$17:$M$17</c:f>
              <c:numCache>
                <c:formatCode>0%</c:formatCode>
                <c:ptCount val="2"/>
                <c:pt idx="0" formatCode="#,##0.00">
                  <c:v>0</c:v>
                </c:pt>
              </c:numCache>
            </c:numRef>
          </c:val>
          <c:extLst>
            <c:ext xmlns:c16="http://schemas.microsoft.com/office/drawing/2014/chart" uri="{C3380CC4-5D6E-409C-BE32-E72D297353CC}">
              <c16:uniqueId val="{00000009-B57C-448D-9808-00861D4344CE}"/>
            </c:ext>
          </c:extLst>
        </c:ser>
        <c:dLbls>
          <c:showLegendKey val="0"/>
          <c:showVal val="0"/>
          <c:showCatName val="0"/>
          <c:showSerName val="0"/>
          <c:showPercent val="0"/>
          <c:showBubbleSize val="0"/>
        </c:dLbls>
        <c:gapWidth val="150"/>
        <c:overlap val="100"/>
        <c:axId val="434157856"/>
        <c:axId val="376216512"/>
        <c:extLst>
          <c:ext xmlns:c15="http://schemas.microsoft.com/office/drawing/2012/chart" uri="{02D57815-91ED-43cb-92C2-25804820EDAC}">
            <c15:filteredBarSeries>
              <c15:ser>
                <c:idx val="3"/>
                <c:order val="3"/>
                <c:tx>
                  <c:strRef>
                    <c:extLst>
                      <c:ext uri="{02D57815-91ED-43cb-92C2-25804820EDAC}">
                        <c15:formulaRef>
                          <c15:sqref>Auswertungen!$K$11</c15:sqref>
                        </c15:formulaRef>
                      </c:ext>
                    </c:extLst>
                    <c:strCache>
                      <c:ptCount val="1"/>
                    </c:strCache>
                  </c:strRef>
                </c:tx>
                <c:spPr>
                  <a:solidFill>
                    <a:schemeClr val="accent4"/>
                  </a:solidFill>
                  <a:ln>
                    <a:noFill/>
                  </a:ln>
                  <a:effectLst/>
                </c:spPr>
                <c:invertIfNegative val="0"/>
                <c:val>
                  <c:numRef>
                    <c:extLst>
                      <c:ext uri="{02D57815-91ED-43cb-92C2-25804820EDAC}">
                        <c15:formulaRef>
                          <c15:sqref>Auswertungen!$L$11:$M$11</c15:sqref>
                        </c15:formulaRef>
                      </c:ext>
                    </c:extLst>
                    <c:numCache>
                      <c:formatCode>General</c:formatCode>
                      <c:ptCount val="2"/>
                    </c:numCache>
                  </c:numRef>
                </c:val>
                <c:extLst>
                  <c:ext xmlns:c16="http://schemas.microsoft.com/office/drawing/2014/chart" uri="{C3380CC4-5D6E-409C-BE32-E72D297353CC}">
                    <c16:uniqueId val="{00000003-B57C-448D-9808-00861D4344C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Auswertungen!$K$14</c15:sqref>
                        </c15:formulaRef>
                      </c:ext>
                    </c:extLst>
                    <c:strCache>
                      <c:ptCount val="1"/>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Auswertungen!$L$14:$M$14</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6-B57C-448D-9808-00861D4344C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Auswertungen!$K$16</c15:sqref>
                        </c15:formulaRef>
                      </c:ext>
                    </c:extLst>
                    <c:strCache>
                      <c:ptCount val="1"/>
                    </c:strCache>
                  </c:strRef>
                </c:tx>
                <c:spPr>
                  <a:solidFill>
                    <a:schemeClr val="accent3">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Auswertungen!$L$16:$M$16</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8-B57C-448D-9808-00861D4344C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Auswertungen!$K$18</c15:sqref>
                        </c15:formulaRef>
                      </c:ext>
                    </c:extLst>
                    <c:strCache>
                      <c:ptCount val="1"/>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Auswertungen!$L$18:$M$18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A-B57C-448D-9808-00861D4344C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Auswertungen!$K$19</c15:sqref>
                        </c15:formulaRef>
                      </c:ext>
                    </c:extLst>
                    <c:strCache>
                      <c:ptCount val="1"/>
                    </c:strCache>
                  </c:strRef>
                </c:tx>
                <c:spPr>
                  <a:solidFill>
                    <a:schemeClr val="accent6">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Auswertungen!$L$19:$M$19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B-B57C-448D-9808-00861D4344CE}"/>
                  </c:ext>
                </c:extLst>
              </c15:ser>
            </c15:filteredBarSeries>
          </c:ext>
        </c:extLst>
      </c:barChart>
      <c:catAx>
        <c:axId val="434157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76216512"/>
        <c:crosses val="autoZero"/>
        <c:auto val="1"/>
        <c:lblAlgn val="ctr"/>
        <c:lblOffset val="100"/>
        <c:noMultiLvlLbl val="0"/>
      </c:catAx>
      <c:valAx>
        <c:axId val="3762165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415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14</xdr:col>
      <xdr:colOff>9525</xdr:colOff>
      <xdr:row>0</xdr:row>
      <xdr:rowOff>95250</xdr:rowOff>
    </xdr:from>
    <xdr:to>
      <xdr:col>15</xdr:col>
      <xdr:colOff>61546</xdr:colOff>
      <xdr:row>3</xdr:row>
      <xdr:rowOff>76200</xdr:rowOff>
    </xdr:to>
    <xdr:pic>
      <xdr:nvPicPr>
        <xdr:cNvPr id="8588" name="Picture 1">
          <a:extLst>
            <a:ext uri="{FF2B5EF4-FFF2-40B4-BE49-F238E27FC236}">
              <a16:creationId xmlns:a16="http://schemas.microsoft.com/office/drawing/2014/main" id="{00000000-0008-0000-0000-00008C21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6210300" y="95250"/>
          <a:ext cx="1038225"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657225</xdr:colOff>
      <xdr:row>2</xdr:row>
      <xdr:rowOff>161925</xdr:rowOff>
    </xdr:to>
    <xdr:pic>
      <xdr:nvPicPr>
        <xdr:cNvPr id="2" name="Picture 1">
          <a:extLst>
            <a:ext uri="{FF2B5EF4-FFF2-40B4-BE49-F238E27FC236}">
              <a16:creationId xmlns:a16="http://schemas.microsoft.com/office/drawing/2014/main" id="{70D7C03D-0EBC-4545-879D-75423A6F0668}"/>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0" y="0"/>
          <a:ext cx="1133475" cy="619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200025</xdr:colOff>
      <xdr:row>12</xdr:row>
      <xdr:rowOff>88900</xdr:rowOff>
    </xdr:from>
    <xdr:to>
      <xdr:col>9</xdr:col>
      <xdr:colOff>104775</xdr:colOff>
      <xdr:row>73</xdr:row>
      <xdr:rowOff>36635</xdr:rowOff>
    </xdr:to>
    <xdr:sp macro="" textlink="">
      <xdr:nvSpPr>
        <xdr:cNvPr id="3" name="Textfeld 2">
          <a:extLst>
            <a:ext uri="{FF2B5EF4-FFF2-40B4-BE49-F238E27FC236}">
              <a16:creationId xmlns:a16="http://schemas.microsoft.com/office/drawing/2014/main" id="{6B2DAE45-02E5-4402-90EE-7BA564ECEFE7}"/>
            </a:ext>
          </a:extLst>
        </xdr:cNvPr>
        <xdr:cNvSpPr txBox="1"/>
      </xdr:nvSpPr>
      <xdr:spPr>
        <a:xfrm>
          <a:off x="419100" y="2422525"/>
          <a:ext cx="8877300" cy="98251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de-CH" sz="1400" b="1" i="0">
              <a:solidFill>
                <a:schemeClr val="dk1"/>
              </a:solidFill>
              <a:effectLst/>
              <a:latin typeface="+mn-lt"/>
              <a:ea typeface="+mn-ea"/>
              <a:cs typeface="+mn-cs"/>
            </a:rPr>
            <a:t>Hinweise zum Ausfüllen des Berechnungsblatts</a:t>
          </a:r>
        </a:p>
        <a:p>
          <a:pPr rtl="0" fontAlgn="base"/>
          <a:endParaRPr lang="de-CH" sz="1300" b="1" i="0">
            <a:solidFill>
              <a:schemeClr val="dk1"/>
            </a:solidFill>
            <a:effectLst/>
            <a:latin typeface="+mn-lt"/>
            <a:ea typeface="+mn-ea"/>
            <a:cs typeface="+mn-cs"/>
          </a:endParaRPr>
        </a:p>
        <a:p>
          <a:pPr rtl="0" fontAlgn="base"/>
          <a:r>
            <a:rPr lang="de-CH" sz="1300" b="1" i="0">
              <a:solidFill>
                <a:schemeClr val="dk1"/>
              </a:solidFill>
              <a:effectLst/>
              <a:latin typeface="+mn-lt"/>
              <a:ea typeface="+mn-ea"/>
              <a:cs typeface="+mn-cs"/>
            </a:rPr>
            <a:t>Anteil weiterer Lebensunterhalt, der nicht als Sachleistung gewährt wird</a:t>
          </a:r>
          <a:r>
            <a:rPr lang="de-CH" sz="1300" b="0" i="0">
              <a:solidFill>
                <a:schemeClr val="dk1"/>
              </a:solidFill>
              <a:effectLst/>
              <a:latin typeface="+mn-lt"/>
              <a:ea typeface="+mn-ea"/>
              <a:cs typeface="+mn-cs"/>
            </a:rPr>
            <a: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Die Gemeinden erhalten vom Kanton pro unterstützte Person pro Tag Fr. 7.50 als Pauschale vergütet. </a:t>
          </a:r>
        </a:p>
        <a:p>
          <a:pPr rtl="0" fontAlgn="base"/>
          <a:r>
            <a:rPr lang="de-CH" sz="1100" b="0" i="0">
              <a:solidFill>
                <a:schemeClr val="dk1"/>
              </a:solidFill>
              <a:effectLst/>
              <a:latin typeface="+mn-lt"/>
              <a:ea typeface="+mn-ea"/>
              <a:cs typeface="+mn-cs"/>
            </a:rPr>
            <a:t>Mit diesen Pauschalen werden durch die Gemeinde die Kosten gemäss "Merkblatt Entschädigungspauschalen" finanziert.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Diese beinhalten zum Beispiel: </a:t>
          </a:r>
        </a:p>
        <a:p>
          <a:pPr rtl="0" fontAlgn="base"/>
          <a:r>
            <a:rPr lang="de-CH" sz="1100" b="0" i="0">
              <a:solidFill>
                <a:schemeClr val="dk1"/>
              </a:solidFill>
              <a:effectLst/>
              <a:latin typeface="+mn-lt"/>
              <a:ea typeface="+mn-ea"/>
              <a:cs typeface="+mn-cs"/>
            </a:rPr>
            <a:t>- Energie, Wasser, Abwasser, laufende Haushaltskosten für Reinigung und Gebühren, Instandhaltung der Wohnung und Kleidung  </a:t>
          </a:r>
        </a:p>
        <a:p>
          <a:pPr rtl="0" fontAlgn="base"/>
          <a:r>
            <a:rPr lang="de-CH" sz="1100" b="0" i="0">
              <a:solidFill>
                <a:schemeClr val="dk1"/>
              </a:solidFill>
              <a:effectLst/>
              <a:latin typeface="+mn-lt"/>
              <a:ea typeface="+mn-ea"/>
              <a:cs typeface="+mn-cs"/>
            </a:rPr>
            <a:t>- Transportkosten für Einzelbillette, die durch die Gemeinde finanziert werden müssen (z.B. für Arztbesuche) </a:t>
          </a:r>
        </a:p>
        <a:p>
          <a:pPr rtl="0" fontAlgn="base"/>
          <a:r>
            <a:rPr lang="de-CH" sz="1100" b="0" i="0">
              <a:solidFill>
                <a:schemeClr val="dk1"/>
              </a:solidFill>
              <a:effectLst/>
              <a:latin typeface="+mn-lt"/>
              <a:ea typeface="+mn-ea"/>
              <a:cs typeface="+mn-cs"/>
            </a:rPr>
            <a:t>- Bekleidung und Schuhe (Fr. 20.00 pro Person und Monat, gemäss § 17e</a:t>
          </a:r>
          <a:r>
            <a:rPr lang="de-CH" sz="1100" b="0" i="0" strike="sngStrike">
              <a:solidFill>
                <a:schemeClr val="dk1"/>
              </a:solidFill>
              <a:effectLst/>
              <a:latin typeface="+mn-lt"/>
              <a:ea typeface="+mn-ea"/>
              <a:cs typeface="+mn-cs"/>
            </a:rPr>
            <a:t>,</a:t>
          </a:r>
          <a:r>
            <a:rPr lang="de-CH" sz="1100" b="0" i="0">
              <a:solidFill>
                <a:schemeClr val="dk1"/>
              </a:solidFill>
              <a:effectLst/>
              <a:latin typeface="+mn-lt"/>
              <a:ea typeface="+mn-ea"/>
              <a:cs typeface="+mn-cs"/>
            </a:rPr>
            <a:t> SPV) </a:t>
          </a:r>
        </a:p>
        <a:p>
          <a:pPr rtl="0" fontAlgn="base"/>
          <a:r>
            <a:rPr lang="de-CH" sz="1100" b="0" i="0">
              <a:solidFill>
                <a:schemeClr val="dk1"/>
              </a:solidFill>
              <a:effectLst/>
              <a:latin typeface="+mn-lt"/>
              <a:ea typeface="+mn-ea"/>
              <a:cs typeface="+mn-cs"/>
            </a:rPr>
            <a:t>- Unterhaltung und Bildung (Internet, SERAFE, Schulmaterial) </a:t>
          </a:r>
        </a:p>
        <a:p>
          <a:pPr rtl="0" fontAlgn="base"/>
          <a:r>
            <a:rPr lang="de-CH" sz="1100" b="0" i="0">
              <a:solidFill>
                <a:schemeClr val="dk1"/>
              </a:solidFill>
              <a:effectLst/>
              <a:latin typeface="+mn-lt"/>
              <a:ea typeface="+mn-ea"/>
              <a:cs typeface="+mn-cs"/>
            </a:rPr>
            <a:t>- Gesundheit (z.B. nicht rezeptpflichtige und / oder nicht krankenkassenpflichtige Medikamente) </a:t>
          </a:r>
        </a:p>
        <a:p>
          <a:pPr rtl="0" fontAlgn="base"/>
          <a:endParaRPr lang="de-CH" sz="1100" b="1"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Die Gemeinde bemisst die Weitergabe dieser Pauschale anhand der individuellen Gegebenheiten in der jeweiligen Unterkunft</a:t>
          </a:r>
          <a:r>
            <a:rPr lang="de-CH" sz="1100" b="1" i="0" baseline="0">
              <a:solidFill>
                <a:schemeClr val="dk1"/>
              </a:solidFill>
              <a:effectLst/>
              <a:latin typeface="+mn-lt"/>
              <a:ea typeface="+mn-ea"/>
              <a:cs typeface="+mn-cs"/>
            </a:rPr>
            <a:t> und nach Art der Unterbringung.</a:t>
          </a:r>
          <a:endParaRPr lang="de-CH" sz="1100" b="0" i="0">
            <a:solidFill>
              <a:schemeClr val="dk1"/>
            </a:solidFill>
            <a:effectLst/>
            <a:latin typeface="+mn-lt"/>
            <a:ea typeface="+mn-ea"/>
            <a:cs typeface="+mn-cs"/>
          </a:endParaRP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Bietet die Gemeinde z.B. Internet-Empfang, Reinigungsmaterial, WC-Papier, Windeln und vieles mehr in der Unterkunft an, so wird dies mit dieser Pauschale finanziert und somit als Sachleistung gewährt. Dementsprechend wird der finanzielle Anteil, der von der Pauschale weitergegeben wird, und mit dem sich die unterstützten Personen den weiteren Lebensunterhalt selber organisieren müssen, angepasst. </a:t>
          </a:r>
        </a:p>
        <a:p>
          <a:pPr rtl="0" fontAlgn="base"/>
          <a:r>
            <a:rPr lang="de-CH" sz="1100" b="0" i="0">
              <a:solidFill>
                <a:schemeClr val="dk1"/>
              </a:solidFill>
              <a:effectLst/>
              <a:latin typeface="+mn-lt"/>
              <a:ea typeface="+mn-ea"/>
              <a:cs typeface="+mn-cs"/>
            </a:rPr>
            <a:t>Bietet die Gemeinde z.B. in einer Privatunterbringung all die oben aufgeführten Punkte nicht als Sachleistung an, ist es</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möglich und sinnvoll, den vollen Betrag an die unterstützten Personen weiterzugeben. Die Berechnung dieses Postens liegt auf jeden Fall im Ermessen der Gemeinde, da die Gemeinde die persönliche Situation</a:t>
          </a:r>
          <a:r>
            <a:rPr lang="de-CH" sz="1100" b="0" i="0" baseline="0">
              <a:solidFill>
                <a:schemeClr val="dk1"/>
              </a:solidFill>
              <a:effectLst/>
              <a:latin typeface="+mn-lt"/>
              <a:ea typeface="+mn-ea"/>
              <a:cs typeface="+mn-cs"/>
            </a:rPr>
            <a:t> der Klientinnen und Klienten sowie</a:t>
          </a:r>
          <a:r>
            <a:rPr lang="de-CH" sz="1100" b="0" i="0">
              <a:solidFill>
                <a:schemeClr val="dk1"/>
              </a:solidFill>
              <a:effectLst/>
              <a:latin typeface="+mn-lt"/>
              <a:ea typeface="+mn-ea"/>
              <a:cs typeface="+mn-cs"/>
            </a:rPr>
            <a:t> die individuellen Gegebenheiten in der Unterkunft am besten beurteilen kann. </a:t>
          </a:r>
        </a:p>
        <a:p>
          <a:pPr rtl="0" fontAlgn="base"/>
          <a:endParaRPr lang="de-CH" sz="1100" b="0"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Eingabe im Berechnungsblatt:</a:t>
          </a:r>
          <a:r>
            <a:rPr lang="de-CH" sz="1100" b="0" i="0">
              <a:solidFill>
                <a:schemeClr val="dk1"/>
              </a:solidFill>
              <a:effectLst/>
              <a:latin typeface="+mn-lt"/>
              <a:ea typeface="+mn-ea"/>
              <a:cs typeface="+mn-cs"/>
            </a:rPr>
            <a:t> </a:t>
          </a:r>
        </a:p>
        <a:p>
          <a:pPr rtl="0" fontAlgn="base"/>
          <a:r>
            <a:rPr lang="de-CH" sz="1100" b="0" i="0">
              <a:solidFill>
                <a:schemeClr val="dk1"/>
              </a:solidFill>
              <a:effectLst/>
              <a:latin typeface="+mn-lt"/>
              <a:ea typeface="+mn-ea"/>
              <a:cs typeface="+mn-cs"/>
            </a:rPr>
            <a:t>Bis Juni 2022 wurden im Berechnungsblatt standardmässig Fr. 3.75 pro Person und Tag (mit einer Reduktion um je Fr. 0.25 für jede weitere Person, für maximal 4 Personen und maximal Fr. 405.00 für eine  Unterstützungseinheit)</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und das Kleidergeld einberechnet.  Die Gemeinde hatte die Möglichkeit, die so berechneten Beträge in der Korrekturzeile den individuellen Gegebenheiten anzupassen, was aber nicht von allen Gemeinden genutzt wurde. </a:t>
          </a:r>
        </a:p>
        <a:p>
          <a:pPr rtl="0" fontAlgn="base"/>
          <a:endParaRPr lang="de-CH" sz="1100" b="0"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Die Eingabe im Feld "Anteil weiterer Lebensunterhalt, der nicht als Sachleistung gewährt wird" erfolgt nun anhand der Bewertung der Gemeinde und kann entweder pro Person und Tag (max. Fr. 7.50) oder als Monatspauschale für</a:t>
          </a:r>
          <a:r>
            <a:rPr lang="de-CH" sz="1100" b="1" i="0" baseline="0">
              <a:solidFill>
                <a:schemeClr val="dk1"/>
              </a:solidFill>
              <a:effectLst/>
              <a:latin typeface="+mn-lt"/>
              <a:ea typeface="+mn-ea"/>
              <a:cs typeface="+mn-cs"/>
            </a:rPr>
            <a:t> die Einzelperson oder die gesamte Unterstützungseinheit </a:t>
          </a:r>
          <a:r>
            <a:rPr lang="de-CH" sz="1100" b="1" i="0">
              <a:solidFill>
                <a:schemeClr val="dk1"/>
              </a:solidFill>
              <a:effectLst/>
              <a:latin typeface="+mn-lt"/>
              <a:ea typeface="+mn-ea"/>
              <a:cs typeface="+mn-cs"/>
            </a:rPr>
            <a:t>eingegeben werden. </a:t>
          </a:r>
        </a:p>
        <a:p>
          <a:pPr rtl="0" fontAlgn="base"/>
          <a:endParaRPr lang="de-CH" sz="1100" b="1" i="0">
            <a:solidFill>
              <a:schemeClr val="dk1"/>
            </a:solidFill>
            <a:effectLst/>
            <a:latin typeface="+mn-lt"/>
            <a:ea typeface="+mn-ea"/>
            <a:cs typeface="+mn-cs"/>
          </a:endParaRPr>
        </a:p>
        <a:p>
          <a:pPr rtl="0" fontAlgn="base"/>
          <a:r>
            <a:rPr lang="de-CH" sz="1100" b="1" i="0">
              <a:solidFill>
                <a:schemeClr val="dk1"/>
              </a:solidFill>
              <a:effectLst/>
              <a:latin typeface="+mn-lt"/>
              <a:ea typeface="+mn-ea"/>
              <a:cs typeface="+mn-cs"/>
            </a:rPr>
            <a:t>Mit der Eingabe der Monatspauschale besteht die Möglichkeit, das Berechnungsblatt mit denselben Beträgen wie in den bisherigen Berechnungsblättern zu befüllen </a:t>
          </a:r>
          <a:r>
            <a:rPr lang="de-CH" sz="1100" b="0" i="0">
              <a:solidFill>
                <a:schemeClr val="dk1"/>
              </a:solidFill>
              <a:effectLst/>
              <a:latin typeface="+mn-lt"/>
              <a:ea typeface="+mn-ea"/>
              <a:cs typeface="+mn-cs"/>
            </a:rPr>
            <a:t>(z.B. ein Monatstotal für eine Person von Fr. 132.50 für Fr. 112.50 weiteren Lebensunterhalt und Fr. 20.00 Kleidergeld). Beträge über Fr. 7.50 wertet das Berechnungsblatt als Pauschalbetrag für den gesamten Monat.</a:t>
          </a:r>
          <a:r>
            <a:rPr lang="de-CH" sz="1100" b="0" i="0" baseline="0">
              <a:solidFill>
                <a:schemeClr val="dk1"/>
              </a:solidFill>
              <a:effectLst/>
              <a:latin typeface="+mn-lt"/>
              <a:ea typeface="+mn-ea"/>
              <a:cs typeface="+mn-cs"/>
            </a:rPr>
            <a:t> </a:t>
          </a:r>
          <a:r>
            <a:rPr lang="de-CH" sz="1100" b="0" i="0">
              <a:solidFill>
                <a:schemeClr val="dk1"/>
              </a:solidFill>
              <a:effectLst/>
              <a:latin typeface="+mn-lt"/>
              <a:ea typeface="+mn-ea"/>
              <a:cs typeface="+mn-cs"/>
            </a:rPr>
            <a:t>Decken die eingegebenen Beträge nicht mindestens das Kleidergeld, wird dieses zusätzlich eingerechnet. </a:t>
          </a:r>
        </a:p>
        <a:p>
          <a:pPr rtl="0" fontAlgn="base"/>
          <a:endParaRPr lang="de-CH" sz="1100" b="0" i="0">
            <a:solidFill>
              <a:schemeClr val="dk1"/>
            </a:solidFill>
            <a:effectLst/>
            <a:latin typeface="+mn-lt"/>
            <a:ea typeface="+mn-ea"/>
            <a:cs typeface="+mn-cs"/>
          </a:endParaRPr>
        </a:p>
        <a:p>
          <a:pPr rtl="0" fontAlgn="base"/>
          <a:r>
            <a:rPr lang="de-CH" sz="1100" b="0" i="0">
              <a:solidFill>
                <a:schemeClr val="dk1"/>
              </a:solidFill>
              <a:effectLst/>
              <a:latin typeface="+mn-lt"/>
              <a:ea typeface="+mn-ea"/>
              <a:cs typeface="+mn-cs"/>
            </a:rPr>
            <a:t>Wichtig: Bei Personen, die ein Einkommen erzielen, aufgrund dessen Höhe sie im jeweiligen Monat nicht finanziell unterstützt werden müssen, verändert die Höhe der Weitergabe der Pauschalen lediglich die</a:t>
          </a:r>
          <a:r>
            <a:rPr lang="de-CH" sz="1100" b="0" i="0" baseline="0">
              <a:solidFill>
                <a:schemeClr val="dk1"/>
              </a:solidFill>
              <a:effectLst/>
              <a:latin typeface="+mn-lt"/>
              <a:ea typeface="+mn-ea"/>
              <a:cs typeface="+mn-cs"/>
            </a:rPr>
            <a:t> Höhe des Überschusses oder </a:t>
          </a:r>
          <a:r>
            <a:rPr lang="de-CH" sz="1100" b="0" i="0">
              <a:solidFill>
                <a:schemeClr val="dk1"/>
              </a:solidFill>
              <a:effectLst/>
              <a:latin typeface="+mn-lt"/>
              <a:ea typeface="+mn-ea"/>
              <a:cs typeface="+mn-cs"/>
            </a:rPr>
            <a:t>die Höhe der Beteiligung</a:t>
          </a:r>
          <a:r>
            <a:rPr lang="de-CH" sz="1100" b="0" i="0" baseline="0">
              <a:solidFill>
                <a:schemeClr val="dk1"/>
              </a:solidFill>
              <a:effectLst/>
              <a:latin typeface="+mn-lt"/>
              <a:ea typeface="+mn-ea"/>
              <a:cs typeface="+mn-cs"/>
            </a:rPr>
            <a:t> an den Mietkosten und / oder der Krankenkassenprämie.</a:t>
          </a:r>
          <a:endParaRPr lang="de-CH" sz="1100" b="0" i="0">
            <a:solidFill>
              <a:schemeClr val="dk1"/>
            </a:solidFill>
            <a:effectLst/>
            <a:latin typeface="+mn-lt"/>
            <a:ea typeface="+mn-ea"/>
            <a:cs typeface="+mn-cs"/>
          </a:endParaRPr>
        </a:p>
        <a:p>
          <a:pPr rtl="0" fontAlgn="base"/>
          <a:endParaRPr lang="de-CH" sz="1100" b="0" i="0">
            <a:solidFill>
              <a:schemeClr val="dk1"/>
            </a:solidFill>
            <a:effectLst/>
            <a:latin typeface="+mn-lt"/>
            <a:ea typeface="+mn-ea"/>
            <a:cs typeface="+mn-cs"/>
          </a:endParaRPr>
        </a:p>
        <a:p>
          <a:endParaRPr lang="de-CH" sz="1100" b="1">
            <a:solidFill>
              <a:schemeClr val="dk1"/>
            </a:solidFill>
            <a:effectLst/>
            <a:latin typeface="+mn-lt"/>
            <a:ea typeface="+mn-ea"/>
            <a:cs typeface="+mn-cs"/>
          </a:endParaRPr>
        </a:p>
        <a:p>
          <a:r>
            <a:rPr lang="de-CH" sz="1300" b="1">
              <a:solidFill>
                <a:schemeClr val="dk1"/>
              </a:solidFill>
              <a:effectLst/>
              <a:latin typeface="+mn-lt"/>
              <a:ea typeface="+mn-ea"/>
              <a:cs typeface="+mn-cs"/>
            </a:rPr>
            <a:t>Entschädigung für auswärtige Verpflegung bei Erwerbstätigkeit</a:t>
          </a:r>
          <a:endParaRPr lang="de-CH" sz="1300">
            <a:effectLst/>
          </a:endParaRPr>
        </a:p>
        <a:p>
          <a:r>
            <a:rPr lang="de-CH" sz="1100">
              <a:solidFill>
                <a:schemeClr val="dk1"/>
              </a:solidFill>
              <a:effectLst/>
              <a:latin typeface="+mn-lt"/>
              <a:ea typeface="+mn-ea"/>
              <a:cs typeface="+mn-cs"/>
            </a:rPr>
            <a:t> </a:t>
          </a:r>
          <a:endParaRPr lang="de-CH">
            <a:effectLst/>
          </a:endParaRPr>
        </a:p>
        <a:p>
          <a:r>
            <a:rPr lang="de-CH" sz="1100">
              <a:solidFill>
                <a:schemeClr val="dk1"/>
              </a:solidFill>
              <a:effectLst/>
              <a:latin typeface="+mn-lt"/>
              <a:ea typeface="+mn-ea"/>
              <a:cs typeface="+mn-cs"/>
            </a:rPr>
            <a:t>Seit August 2022 richtet der Kantonale Sozialdienst den erwerbstätigen Personen mit Status N, F</a:t>
          </a:r>
          <a:r>
            <a:rPr lang="de-CH" sz="1100" baseline="0">
              <a:solidFill>
                <a:schemeClr val="dk1"/>
              </a:solidFill>
              <a:effectLst/>
              <a:latin typeface="+mn-lt"/>
              <a:ea typeface="+mn-ea"/>
              <a:cs typeface="+mn-cs"/>
            </a:rPr>
            <a:t> und</a:t>
          </a:r>
          <a:r>
            <a:rPr lang="de-CH" sz="1100">
              <a:solidFill>
                <a:schemeClr val="dk1"/>
              </a:solidFill>
              <a:effectLst/>
              <a:latin typeface="+mn-lt"/>
              <a:ea typeface="+mn-ea"/>
              <a:cs typeface="+mn-cs"/>
            </a:rPr>
            <a:t> S, die in einer kantonalen Unterkunft untergebracht</a:t>
          </a:r>
          <a:br>
            <a:rPr lang="de-CH" sz="1100">
              <a:solidFill>
                <a:schemeClr val="dk1"/>
              </a:solidFill>
              <a:effectLst/>
              <a:latin typeface="+mn-lt"/>
              <a:ea typeface="+mn-ea"/>
              <a:cs typeface="+mn-cs"/>
            </a:rPr>
          </a:br>
          <a:r>
            <a:rPr lang="de-CH" sz="1100">
              <a:solidFill>
                <a:schemeClr val="dk1"/>
              </a:solidFill>
              <a:effectLst/>
              <a:latin typeface="+mn-lt"/>
              <a:ea typeface="+mn-ea"/>
              <a:cs typeface="+mn-cs"/>
            </a:rPr>
            <a:t>sind, zusätzlich zum Grundbedarf pro Arbeitstag eine Entschädigung für auswärtige Verpflegung von Fr. 5.00 aus. Ein Arbeitspensum von 100 % entspricht 22 Arbeitstagen (Durchschnittswert).</a:t>
          </a:r>
          <a:br>
            <a:rPr lang="de-CH" sz="1100">
              <a:solidFill>
                <a:schemeClr val="dk1"/>
              </a:solidFill>
              <a:effectLst/>
              <a:latin typeface="+mn-lt"/>
              <a:ea typeface="+mn-ea"/>
              <a:cs typeface="+mn-cs"/>
            </a:rPr>
          </a:br>
          <a:endParaRPr lang="de-CH">
            <a:effectLst/>
          </a:endParaRPr>
        </a:p>
        <a:p>
          <a:r>
            <a:rPr lang="de-CH" sz="1100">
              <a:solidFill>
                <a:schemeClr val="dk1"/>
              </a:solidFill>
              <a:effectLst/>
              <a:latin typeface="+mn-lt"/>
              <a:ea typeface="+mn-ea"/>
              <a:cs typeface="+mn-cs"/>
            </a:rPr>
            <a:t>Der Kantonale Sozialdienst empfiehlt den Gemeinden, diese Entschädigung für die auswärtige Verpflegung in der Höhe von Fr. 5.00 pro effektivem Arbeitstag ebenfalls auszurichten. Im Berechnungsblatt kann bei "Auswärtige</a:t>
          </a:r>
          <a:r>
            <a:rPr lang="de-CH" sz="1100" baseline="0">
              <a:solidFill>
                <a:schemeClr val="dk1"/>
              </a:solidFill>
              <a:effectLst/>
              <a:latin typeface="+mn-lt"/>
              <a:ea typeface="+mn-ea"/>
              <a:cs typeface="+mn-cs"/>
            </a:rPr>
            <a:t> Verpflegung (gemäss Stellenprozent)" hierfür ein Betrag pro Tag oder eine Monatspauschale eingetragen werden (Das Berechnungsblatt wertet Beträge ab Fr. 20.00 als Monatspauschale).</a:t>
          </a:r>
          <a:br>
            <a:rPr lang="de-CH" sz="1100" baseline="0">
              <a:solidFill>
                <a:schemeClr val="dk1"/>
              </a:solidFill>
              <a:effectLst/>
              <a:latin typeface="+mn-lt"/>
              <a:ea typeface="+mn-ea"/>
              <a:cs typeface="+mn-cs"/>
            </a:rPr>
          </a:br>
          <a:br>
            <a:rPr lang="de-CH" sz="1100" baseline="0">
              <a:solidFill>
                <a:schemeClr val="dk1"/>
              </a:solidFill>
              <a:effectLst/>
              <a:latin typeface="+mn-lt"/>
              <a:ea typeface="+mn-ea"/>
              <a:cs typeface="+mn-cs"/>
            </a:rPr>
          </a:br>
          <a:r>
            <a:rPr lang="de-CH" sz="1100" baseline="0">
              <a:solidFill>
                <a:schemeClr val="dk1"/>
              </a:solidFill>
              <a:effectLst/>
              <a:latin typeface="+mn-lt"/>
              <a:ea typeface="+mn-ea"/>
              <a:cs typeface="+mn-cs"/>
            </a:rPr>
            <a:t>Die Finanzierung der auswärtigen Verpflegung erfolgt durch die Pauschale für den weiteren Lebensunterhalt.</a:t>
          </a:r>
          <a:endParaRPr lang="de-CH">
            <a:effectLst/>
          </a:endParaRPr>
        </a:p>
        <a:p>
          <a:r>
            <a:rPr lang="de-CH" sz="1100">
              <a:solidFill>
                <a:schemeClr val="dk1"/>
              </a:solidFill>
              <a:effectLst/>
              <a:latin typeface="+mn-lt"/>
              <a:ea typeface="+mn-ea"/>
              <a:cs typeface="+mn-cs"/>
            </a:rPr>
            <a:t> </a:t>
          </a:r>
          <a:endParaRPr lang="de-CH">
            <a:effectLst/>
          </a:endParaRPr>
        </a:p>
        <a:p>
          <a:pPr rtl="0" fontAlgn="base"/>
          <a:endParaRPr lang="de-CH" sz="1100" b="0" i="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704850</xdr:colOff>
      <xdr:row>0</xdr:row>
      <xdr:rowOff>19050</xdr:rowOff>
    </xdr:from>
    <xdr:to>
      <xdr:col>14</xdr:col>
      <xdr:colOff>790575</xdr:colOff>
      <xdr:row>0</xdr:row>
      <xdr:rowOff>371475</xdr:rowOff>
    </xdr:to>
    <xdr:pic>
      <xdr:nvPicPr>
        <xdr:cNvPr id="13466" name="Bild 5">
          <a:extLst>
            <a:ext uri="{FF2B5EF4-FFF2-40B4-BE49-F238E27FC236}">
              <a16:creationId xmlns:a16="http://schemas.microsoft.com/office/drawing/2014/main" id="{00000000-0008-0000-0200-00009A34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4075" y="19050"/>
          <a:ext cx="914400" cy="3524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95250</xdr:colOff>
      <xdr:row>33</xdr:row>
      <xdr:rowOff>69850</xdr:rowOff>
    </xdr:from>
    <xdr:to>
      <xdr:col>13</xdr:col>
      <xdr:colOff>1384300</xdr:colOff>
      <xdr:row>53</xdr:row>
      <xdr:rowOff>149225</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g.ch/de/verwaltung/dgs/gesellschaft/soziales/service-fuer-gemeinden-behoerden?jumpto=MTc4MDk0L2Y4Y2EyMDY4LTI5NzItNGRiZi05MjJlLWJjMmRhMjVlY2M5Nw"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AF117"/>
  <sheetViews>
    <sheetView showGridLines="0" tabSelected="1" zoomScale="130" zoomScaleNormal="130" workbookViewId="0">
      <selection activeCell="H6" sqref="H6:L6"/>
    </sheetView>
  </sheetViews>
  <sheetFormatPr baseColWidth="10" defaultColWidth="0" defaultRowHeight="0" customHeight="1" zeroHeight="1" outlineLevelCol="1" x14ac:dyDescent="0.2"/>
  <cols>
    <col min="1" max="1" width="0.140625" style="4" customWidth="1"/>
    <col min="2" max="2" width="3.5703125" style="4" customWidth="1"/>
    <col min="3" max="3" width="4.85546875" style="4" customWidth="1"/>
    <col min="4" max="4" width="3.5703125" style="4" customWidth="1"/>
    <col min="5" max="5" width="5.140625" style="4" customWidth="1"/>
    <col min="6" max="7" width="4.28515625" style="4" customWidth="1"/>
    <col min="8" max="8" width="4.7109375" style="4" customWidth="1"/>
    <col min="9" max="9" width="8.28515625" style="4" customWidth="1"/>
    <col min="10" max="10" width="12.7109375" style="4" customWidth="1"/>
    <col min="11" max="11" width="14.42578125" style="4" customWidth="1"/>
    <col min="12" max="12" width="8.7109375" style="4" customWidth="1"/>
    <col min="13" max="13" width="6.7109375" style="4" customWidth="1"/>
    <col min="14" max="14" width="12.140625" style="4" customWidth="1"/>
    <col min="15" max="15" width="14.85546875" style="4" customWidth="1"/>
    <col min="16" max="16" width="1.7109375" style="4" customWidth="1" outlineLevel="1"/>
    <col min="17" max="17" width="139.5703125" style="167" customWidth="1" outlineLevel="1"/>
    <col min="18" max="18" width="4.28515625" style="167" hidden="1" customWidth="1"/>
    <col min="19" max="19" width="4.28515625" style="4" hidden="1" customWidth="1"/>
    <col min="20" max="20" width="58.140625" style="4" hidden="1" customWidth="1"/>
    <col min="21" max="21" width="62.140625" style="88" hidden="1" customWidth="1"/>
    <col min="22" max="22" width="16.5703125" style="4" hidden="1" customWidth="1"/>
    <col min="23" max="23" width="29.5703125" style="4" hidden="1" customWidth="1"/>
    <col min="24" max="25" width="11.5703125" style="4" hidden="1" customWidth="1"/>
    <col min="26" max="26" width="37.42578125" style="4" hidden="1" customWidth="1"/>
    <col min="27" max="27" width="11.5703125" style="4" hidden="1" customWidth="1"/>
    <col min="28" max="28" width="3.42578125" style="4" hidden="1" customWidth="1"/>
    <col min="29" max="29" width="5.42578125" style="12" hidden="1" customWidth="1"/>
    <col min="30" max="30" width="12.7109375" style="4" hidden="1" customWidth="1"/>
    <col min="31" max="31" width="10.85546875" style="4" hidden="1" customWidth="1"/>
    <col min="32" max="32" width="52.140625" style="4" hidden="1" customWidth="1"/>
    <col min="33" max="16384" width="11.42578125" style="4" hidden="1"/>
  </cols>
  <sheetData>
    <row r="1" spans="1:21" ht="30" customHeight="1" x14ac:dyDescent="0.3">
      <c r="A1" s="101"/>
      <c r="B1" s="101" t="s">
        <v>70</v>
      </c>
      <c r="C1" s="3"/>
      <c r="D1" s="3"/>
      <c r="E1" s="3"/>
      <c r="F1" s="3"/>
      <c r="G1" s="3"/>
      <c r="H1" s="3"/>
      <c r="I1" s="3"/>
      <c r="J1" s="3"/>
      <c r="K1" s="3"/>
      <c r="L1" s="3"/>
      <c r="M1" s="3"/>
      <c r="N1" s="3"/>
      <c r="O1" s="3"/>
    </row>
    <row r="2" spans="1:21" ht="15.75" x14ac:dyDescent="0.25">
      <c r="A2" s="102"/>
      <c r="B2" s="102" t="s">
        <v>183</v>
      </c>
      <c r="C2" s="3"/>
      <c r="D2" s="3"/>
      <c r="E2" s="3"/>
      <c r="F2" s="3"/>
      <c r="G2" s="3"/>
      <c r="H2" s="3"/>
      <c r="I2" s="3"/>
      <c r="J2" s="3"/>
      <c r="K2" s="3"/>
      <c r="L2" s="3"/>
      <c r="M2" s="3"/>
      <c r="N2" s="3"/>
      <c r="O2" s="3"/>
      <c r="T2" s="173">
        <f>(L18+L20+L21)*N25*7.5</f>
        <v>0</v>
      </c>
      <c r="U2" s="174" t="s">
        <v>123</v>
      </c>
    </row>
    <row r="3" spans="1:21" ht="15.75" hidden="1" x14ac:dyDescent="0.25">
      <c r="A3" s="102"/>
      <c r="B3" s="102"/>
      <c r="C3" s="3"/>
      <c r="D3" s="3"/>
      <c r="E3" s="3"/>
      <c r="F3" s="3"/>
      <c r="G3" s="3"/>
      <c r="H3" s="3"/>
      <c r="I3" s="3"/>
      <c r="J3" s="3"/>
      <c r="K3" s="3"/>
      <c r="L3" s="3"/>
      <c r="M3" s="3"/>
      <c r="N3" s="3"/>
      <c r="O3" s="3"/>
      <c r="T3" s="173">
        <f>O27+O39+O44</f>
        <v>0</v>
      </c>
      <c r="U3" s="174" t="s">
        <v>124</v>
      </c>
    </row>
    <row r="4" spans="1:21" ht="12.75" x14ac:dyDescent="0.2">
      <c r="A4" s="17"/>
      <c r="B4" s="17" t="s">
        <v>72</v>
      </c>
      <c r="C4" s="3"/>
      <c r="D4" s="3"/>
      <c r="E4" s="3"/>
      <c r="F4" s="3"/>
      <c r="G4" s="3"/>
      <c r="H4" s="3"/>
      <c r="I4" s="3"/>
      <c r="J4" s="3"/>
      <c r="K4" s="3"/>
      <c r="L4" s="3"/>
      <c r="M4" s="3"/>
      <c r="N4" s="3"/>
      <c r="O4" s="3"/>
      <c r="Q4" s="167" t="s">
        <v>177</v>
      </c>
      <c r="T4" s="173">
        <f>+T2-T3</f>
        <v>0</v>
      </c>
      <c r="U4" s="174" t="s">
        <v>125</v>
      </c>
    </row>
    <row r="5" spans="1:21" ht="11.25" customHeight="1" x14ac:dyDescent="0.3">
      <c r="A5" s="5"/>
      <c r="B5" s="3"/>
      <c r="C5" s="3"/>
      <c r="D5" s="3"/>
      <c r="E5" s="3"/>
      <c r="F5" s="3"/>
      <c r="G5" s="3"/>
      <c r="H5" s="3"/>
      <c r="I5" s="3"/>
      <c r="J5" s="3"/>
      <c r="K5" s="3"/>
      <c r="L5" s="3"/>
      <c r="M5" s="3"/>
      <c r="N5" s="3"/>
      <c r="O5" s="3"/>
    </row>
    <row r="6" spans="1:21" ht="12" customHeight="1" x14ac:dyDescent="0.2">
      <c r="A6" s="6"/>
      <c r="B6" s="7" t="s">
        <v>75</v>
      </c>
      <c r="D6" s="3"/>
      <c r="E6" s="3"/>
      <c r="F6" s="3"/>
      <c r="H6" s="224"/>
      <c r="I6" s="224"/>
      <c r="J6" s="224"/>
      <c r="K6" s="224"/>
      <c r="L6" s="224"/>
      <c r="M6" s="8" t="s">
        <v>90</v>
      </c>
      <c r="N6" s="3"/>
      <c r="O6" s="127">
        <v>45352</v>
      </c>
      <c r="Q6" s="167" t="s">
        <v>170</v>
      </c>
      <c r="U6" s="167" t="str">
        <f>CONCATENATE("Rest aus Pauschalen von Fr. 7.50 pro Tag und Person = Fr. ",(TEXT(T4,"#'##0.00")),".")</f>
        <v>Rest aus Pauschalen von Fr. 7.50 pro Tag und Person = Fr. 0.00.</v>
      </c>
    </row>
    <row r="7" spans="1:21" ht="3" customHeight="1" x14ac:dyDescent="0.2">
      <c r="A7" s="6"/>
      <c r="B7" s="7"/>
      <c r="D7" s="3"/>
      <c r="E7" s="3"/>
      <c r="F7" s="3"/>
      <c r="H7" s="10"/>
      <c r="I7" s="10"/>
      <c r="J7" s="10"/>
      <c r="K7" s="10"/>
      <c r="L7" s="10"/>
      <c r="M7" s="8"/>
      <c r="N7" s="3"/>
      <c r="O7" s="11"/>
    </row>
    <row r="8" spans="1:21" ht="12" customHeight="1" x14ac:dyDescent="0.2">
      <c r="A8" s="6"/>
      <c r="B8" s="8" t="s">
        <v>76</v>
      </c>
      <c r="D8" s="3"/>
      <c r="E8" s="3"/>
      <c r="F8" s="3"/>
      <c r="H8" s="224"/>
      <c r="I8" s="224"/>
      <c r="J8" s="224"/>
      <c r="K8" s="224"/>
      <c r="L8" s="224"/>
      <c r="M8" s="8" t="s">
        <v>77</v>
      </c>
      <c r="N8" s="3"/>
      <c r="O8" s="145"/>
      <c r="U8" s="167" t="str">
        <f>CONCATENATE("Minusbetrag aus Pauschalen von Fr. 7.50 pro Tag und Person = Fr. ",(TEXT(T4,"#'##0.00")),".")</f>
        <v>Minusbetrag aus Pauschalen von Fr. 7.50 pro Tag und Person = Fr. 0.00.</v>
      </c>
    </row>
    <row r="9" spans="1:21" ht="3" customHeight="1" x14ac:dyDescent="0.3">
      <c r="A9" s="5"/>
      <c r="B9" s="3"/>
      <c r="C9" s="3"/>
      <c r="D9" s="3"/>
      <c r="E9" s="3"/>
      <c r="F9" s="3"/>
      <c r="G9" s="3"/>
      <c r="H9" s="3"/>
      <c r="I9" s="3"/>
      <c r="J9" s="3"/>
      <c r="K9" s="3"/>
      <c r="L9" s="3"/>
      <c r="M9" s="3"/>
      <c r="N9" s="3"/>
      <c r="O9" s="19"/>
    </row>
    <row r="10" spans="1:21" s="12" customFormat="1" ht="12" customHeight="1" x14ac:dyDescent="0.2">
      <c r="B10" s="8" t="s">
        <v>74</v>
      </c>
      <c r="C10" s="13"/>
      <c r="D10" s="13"/>
      <c r="E10" s="13"/>
      <c r="F10" s="13"/>
      <c r="G10" s="13"/>
      <c r="H10" s="224"/>
      <c r="I10" s="224"/>
      <c r="J10" s="224"/>
      <c r="K10" s="224"/>
      <c r="L10" s="224"/>
      <c r="M10" s="8" t="s">
        <v>99</v>
      </c>
      <c r="O10" s="129"/>
      <c r="Q10" s="168"/>
      <c r="R10" s="168"/>
      <c r="U10" s="88"/>
    </row>
    <row r="11" spans="1:21" ht="3" customHeight="1" x14ac:dyDescent="0.2">
      <c r="B11" s="7"/>
      <c r="C11" s="14"/>
      <c r="D11" s="14"/>
      <c r="E11" s="14"/>
      <c r="F11" s="14"/>
      <c r="G11" s="14"/>
      <c r="H11" s="14"/>
      <c r="I11" s="14"/>
      <c r="J11" s="14"/>
      <c r="K11" s="14"/>
      <c r="L11" s="15"/>
      <c r="M11" s="16"/>
      <c r="O11" s="19"/>
    </row>
    <row r="12" spans="1:21" ht="12" customHeight="1" x14ac:dyDescent="0.2">
      <c r="B12" s="7" t="s">
        <v>73</v>
      </c>
      <c r="C12" s="18"/>
      <c r="D12" s="18"/>
      <c r="E12" s="18"/>
      <c r="F12" s="18"/>
      <c r="G12" s="18"/>
      <c r="H12" s="225"/>
      <c r="I12" s="225"/>
      <c r="J12" s="225"/>
      <c r="K12" s="225"/>
      <c r="L12" s="225"/>
      <c r="M12" s="16" t="s">
        <v>78</v>
      </c>
      <c r="O12" s="129"/>
    </row>
    <row r="13" spans="1:21" ht="2.25" customHeight="1" x14ac:dyDescent="0.2">
      <c r="B13" s="7"/>
      <c r="C13" s="18"/>
      <c r="D13" s="18"/>
      <c r="E13" s="18"/>
      <c r="F13" s="18"/>
      <c r="G13" s="18"/>
      <c r="H13" s="19"/>
      <c r="I13" s="18"/>
      <c r="J13" s="18"/>
      <c r="K13" s="18"/>
      <c r="L13" s="20"/>
      <c r="M13" s="16"/>
      <c r="O13" s="21"/>
    </row>
    <row r="14" spans="1:21" ht="2.25" customHeight="1" x14ac:dyDescent="0.2"/>
    <row r="15" spans="1:21" ht="11.25" customHeight="1" x14ac:dyDescent="0.2">
      <c r="A15" s="23"/>
      <c r="B15" s="23"/>
      <c r="C15" s="23"/>
      <c r="D15" s="23"/>
      <c r="E15" s="23"/>
      <c r="F15" s="23"/>
      <c r="G15" s="23"/>
      <c r="H15" s="206"/>
      <c r="I15" s="23"/>
      <c r="J15" s="23"/>
      <c r="K15" s="23"/>
      <c r="L15" s="103"/>
      <c r="M15" s="103"/>
      <c r="N15" s="103"/>
      <c r="O15" s="104"/>
    </row>
    <row r="16" spans="1:21" ht="5.25" customHeight="1" x14ac:dyDescent="0.2">
      <c r="A16" s="23"/>
      <c r="B16" s="23"/>
      <c r="C16" s="23"/>
      <c r="D16" s="23"/>
      <c r="E16" s="23"/>
      <c r="F16" s="23"/>
      <c r="G16" s="23"/>
      <c r="H16" s="23"/>
      <c r="I16" s="24"/>
      <c r="J16" s="25"/>
      <c r="K16" s="25"/>
      <c r="L16" s="219"/>
      <c r="M16" s="219"/>
      <c r="N16" s="219"/>
      <c r="O16" s="219"/>
    </row>
    <row r="17" spans="1:30" ht="24.75" customHeight="1" x14ac:dyDescent="0.2">
      <c r="A17" s="23"/>
      <c r="B17" s="107" t="s">
        <v>102</v>
      </c>
      <c r="C17" s="109"/>
      <c r="D17" s="109"/>
      <c r="E17" s="109"/>
      <c r="F17" s="109"/>
      <c r="G17" s="108"/>
      <c r="H17" s="23"/>
      <c r="I17" s="27"/>
      <c r="J17" s="28"/>
      <c r="K17" s="106" t="s">
        <v>88</v>
      </c>
      <c r="L17" s="29" t="s">
        <v>22</v>
      </c>
      <c r="M17" s="105" t="s">
        <v>85</v>
      </c>
      <c r="N17" s="105" t="s">
        <v>86</v>
      </c>
      <c r="O17" s="30" t="s">
        <v>87</v>
      </c>
    </row>
    <row r="18" spans="1:30" ht="11.25" customHeight="1" x14ac:dyDescent="0.2">
      <c r="A18" s="23"/>
      <c r="B18" s="23"/>
      <c r="C18" s="23"/>
      <c r="D18" s="23"/>
      <c r="E18" s="23"/>
      <c r="F18" s="23"/>
      <c r="G18" s="23"/>
      <c r="H18" s="23"/>
      <c r="I18" s="31"/>
      <c r="J18" s="25"/>
      <c r="K18" s="33" t="s">
        <v>32</v>
      </c>
      <c r="L18" s="113">
        <v>0</v>
      </c>
      <c r="M18" s="34">
        <f>IF(O6&gt;45351,8.5,8)</f>
        <v>8.5</v>
      </c>
      <c r="N18" s="35">
        <f>L18</f>
        <v>0</v>
      </c>
      <c r="O18" s="36">
        <v>1</v>
      </c>
      <c r="T18" s="85" t="s">
        <v>42</v>
      </c>
      <c r="U18" s="86">
        <f>+O58-O63</f>
        <v>-1E-4</v>
      </c>
      <c r="AC18" s="12">
        <f>+L18*9</f>
        <v>0</v>
      </c>
      <c r="AD18" s="4" t="s">
        <v>133</v>
      </c>
    </row>
    <row r="19" spans="1:30" ht="11.25" hidden="1" customHeight="1" x14ac:dyDescent="0.2">
      <c r="A19" s="37"/>
      <c r="B19" s="37"/>
      <c r="C19" s="37"/>
      <c r="D19" s="37"/>
      <c r="E19" s="37"/>
      <c r="F19" s="37"/>
      <c r="G19" s="37"/>
      <c r="H19" s="23"/>
      <c r="I19" s="38"/>
      <c r="J19" s="25"/>
      <c r="K19" s="33" t="s">
        <v>32</v>
      </c>
      <c r="L19" s="113">
        <v>0</v>
      </c>
      <c r="M19" s="34">
        <v>7.5</v>
      </c>
      <c r="N19" s="220" t="s">
        <v>107</v>
      </c>
      <c r="O19" s="221"/>
    </row>
    <row r="20" spans="1:30" ht="11.25" customHeight="1" x14ac:dyDescent="0.2">
      <c r="A20" s="37"/>
      <c r="C20" s="37"/>
      <c r="D20" s="37"/>
      <c r="E20" s="37"/>
      <c r="F20" s="37"/>
      <c r="G20" s="37"/>
      <c r="H20" s="23"/>
      <c r="I20" s="38"/>
      <c r="J20" s="25"/>
      <c r="K20" s="33" t="s">
        <v>105</v>
      </c>
      <c r="L20" s="113">
        <v>0</v>
      </c>
      <c r="M20" s="34">
        <f>IF(O6&gt;45351,8,7.5)</f>
        <v>8</v>
      </c>
      <c r="N20" s="35">
        <f>L20</f>
        <v>0</v>
      </c>
      <c r="O20" s="36">
        <v>1</v>
      </c>
      <c r="AC20" s="12">
        <f>+L20*8.5</f>
        <v>0</v>
      </c>
      <c r="AD20" s="4" t="s">
        <v>132</v>
      </c>
    </row>
    <row r="21" spans="1:30" ht="11.25" customHeight="1" x14ac:dyDescent="0.2">
      <c r="A21" s="26"/>
      <c r="B21" s="226" t="s">
        <v>2</v>
      </c>
      <c r="C21" s="226"/>
      <c r="D21" s="226"/>
      <c r="E21" s="226"/>
      <c r="F21" s="226"/>
      <c r="G21" s="226"/>
      <c r="H21" s="23"/>
      <c r="I21" s="40"/>
      <c r="J21" s="41"/>
      <c r="K21" s="42" t="s">
        <v>117</v>
      </c>
      <c r="L21" s="114">
        <v>0</v>
      </c>
      <c r="M21" s="43">
        <f>IF(O6&gt;45351,8,7.5)</f>
        <v>8</v>
      </c>
      <c r="N21" s="148" t="s">
        <v>106</v>
      </c>
      <c r="O21" s="149" t="s">
        <v>106</v>
      </c>
      <c r="AC21" s="12">
        <f>+L21*7.5</f>
        <v>0</v>
      </c>
      <c r="AD21" s="4" t="s">
        <v>134</v>
      </c>
    </row>
    <row r="22" spans="1:30" ht="2.25" customHeight="1" x14ac:dyDescent="0.2">
      <c r="A22" s="26"/>
      <c r="C22" s="26"/>
      <c r="D22" s="26"/>
      <c r="E22" s="26"/>
      <c r="F22" s="26"/>
      <c r="G22" s="26"/>
      <c r="H22" s="23"/>
      <c r="I22" s="26"/>
      <c r="J22" s="26"/>
      <c r="K22" s="18"/>
      <c r="L22" s="46"/>
      <c r="M22" s="47"/>
      <c r="N22" s="46"/>
    </row>
    <row r="23" spans="1:30" ht="2.25" customHeight="1" x14ac:dyDescent="0.2">
      <c r="A23" s="26"/>
      <c r="C23" s="26"/>
      <c r="D23" s="26"/>
      <c r="E23" s="26"/>
      <c r="F23" s="26"/>
      <c r="G23" s="26"/>
      <c r="H23" s="23"/>
      <c r="I23" s="26"/>
      <c r="J23" s="26"/>
      <c r="K23" s="18"/>
      <c r="L23" s="46"/>
      <c r="M23" s="47"/>
      <c r="N23" s="46"/>
    </row>
    <row r="24" spans="1:30" ht="13.7" customHeight="1" x14ac:dyDescent="0.2">
      <c r="B24" s="4" t="s">
        <v>16</v>
      </c>
      <c r="K24" s="33" t="s">
        <v>122</v>
      </c>
      <c r="L24" s="166">
        <v>0</v>
      </c>
      <c r="O24" s="50">
        <f>IF(L24&gt;0.5,((L18*M18)+(L19*M19)+(L20*M20)+(L21*M21))*N25-(MIN(100,L24)),((L18*M18)+(L19*M19)+(L20*M20)+(L21*M21))*N25)</f>
        <v>0</v>
      </c>
      <c r="T24" s="4" t="s">
        <v>172</v>
      </c>
      <c r="U24" s="88">
        <f>IF(M36=0,400,500)</f>
        <v>400</v>
      </c>
      <c r="AC24" s="12">
        <f>(L18+L20+L21)*7.5</f>
        <v>0</v>
      </c>
      <c r="AD24" s="4" t="s">
        <v>135</v>
      </c>
    </row>
    <row r="25" spans="1:30" ht="13.7" customHeight="1" x14ac:dyDescent="0.2">
      <c r="B25" s="4" t="s">
        <v>17</v>
      </c>
      <c r="M25" s="33" t="s">
        <v>121</v>
      </c>
      <c r="N25" s="35">
        <f>DAY(DATE(YEAR(O6),MONTH(O6)+1,1)-1)</f>
        <v>31</v>
      </c>
      <c r="O25" s="50">
        <f>((N18*O18)+(N20*O20))*N25</f>
        <v>0</v>
      </c>
      <c r="T25" s="4" t="s">
        <v>119</v>
      </c>
      <c r="U25" s="88">
        <f>+U24-O37</f>
        <v>400</v>
      </c>
      <c r="AC25" s="12">
        <f>(L18+L20+L21)*9</f>
        <v>0</v>
      </c>
      <c r="AD25" s="4" t="s">
        <v>53</v>
      </c>
    </row>
    <row r="26" spans="1:30" ht="13.7" hidden="1" customHeight="1" x14ac:dyDescent="0.2">
      <c r="B26" s="4" t="s">
        <v>120</v>
      </c>
      <c r="J26" s="52"/>
      <c r="K26" s="19"/>
      <c r="L26" s="12"/>
      <c r="M26" s="51"/>
      <c r="N26" s="50"/>
      <c r="O26" s="1"/>
      <c r="Q26" s="178" t="str">
        <f>IF(N27=0,"Bitte beachten Sie die Informationen zum weiteren Lebensunterhalt im Register Kantonale Richtlinien","")</f>
        <v>Bitte beachten Sie die Informationen zum weiteren Lebensunterhalt im Register Kantonale Richtlinien</v>
      </c>
      <c r="R26" s="178"/>
    </row>
    <row r="27" spans="1:30" ht="13.7" customHeight="1" x14ac:dyDescent="0.2">
      <c r="B27" s="4" t="s">
        <v>129</v>
      </c>
      <c r="J27" s="52"/>
      <c r="K27" s="19"/>
      <c r="M27" s="176" t="str">
        <f>IF(N27&lt;7.51,"pro Tag und Person:","pro Monat insgesamt")</f>
        <v>pro Tag und Person:</v>
      </c>
      <c r="N27" s="180">
        <v>0</v>
      </c>
      <c r="O27" s="50">
        <f>IF(N27&gt;7.5,N27,(L18+L20+L21)*N27*N25)</f>
        <v>0</v>
      </c>
      <c r="Q27" s="167" t="s">
        <v>178</v>
      </c>
      <c r="AC27" s="12">
        <f>SUM(AC18:AC25)</f>
        <v>0</v>
      </c>
      <c r="AD27" s="4" t="s">
        <v>136</v>
      </c>
    </row>
    <row r="28" spans="1:30" ht="13.7" customHeight="1" x14ac:dyDescent="0.2">
      <c r="B28" s="179" t="str">
        <f>IF(O27&lt;N28,"Kleidergeld (Fr. 20.00 pro Person und Monat)","davon Kleidergeld (Fr. 20.00 pro Person und Monat)")</f>
        <v>Kleidergeld (Fr. 20.00 pro Person und Monat)</v>
      </c>
      <c r="J28" s="52"/>
      <c r="K28" s="19"/>
      <c r="M28" s="176"/>
      <c r="N28" s="175" t="str">
        <f>IF(N27&gt;0,(L18+L20+L21)*20,"")</f>
        <v/>
      </c>
      <c r="O28" s="50" t="str">
        <f>IF(O27&lt;(20*(L18+L20+L21)),(L18+L20+L21)*20,"")</f>
        <v/>
      </c>
      <c r="Q28" s="167" t="s">
        <v>182</v>
      </c>
    </row>
    <row r="29" spans="1:30" ht="14.25" customHeight="1" x14ac:dyDescent="0.2">
      <c r="B29" s="53" t="s">
        <v>21</v>
      </c>
      <c r="C29" s="53"/>
      <c r="D29" s="53"/>
      <c r="H29" s="54"/>
      <c r="J29" s="54"/>
      <c r="N29" s="175"/>
      <c r="O29" s="116">
        <v>0</v>
      </c>
      <c r="Q29" s="167" t="s">
        <v>169</v>
      </c>
      <c r="Y29" s="50"/>
    </row>
    <row r="30" spans="1:30" ht="13.7" customHeight="1" x14ac:dyDescent="0.2">
      <c r="B30" s="4" t="s">
        <v>82</v>
      </c>
      <c r="K30" s="211" t="s">
        <v>131</v>
      </c>
      <c r="L30" s="211"/>
      <c r="M30" s="211"/>
      <c r="N30" s="211"/>
      <c r="O30" s="116">
        <v>0</v>
      </c>
      <c r="Q30" s="167" t="s">
        <v>162</v>
      </c>
      <c r="T30" s="4" t="s">
        <v>173</v>
      </c>
    </row>
    <row r="31" spans="1:30" s="55" customFormat="1" ht="13.5" hidden="1" customHeight="1" x14ac:dyDescent="0.2">
      <c r="B31" s="55" t="s">
        <v>11</v>
      </c>
      <c r="K31" s="223"/>
      <c r="L31" s="223"/>
      <c r="M31" s="223"/>
      <c r="N31" s="223"/>
      <c r="O31" s="56">
        <v>0</v>
      </c>
      <c r="Q31" s="169"/>
      <c r="R31" s="169"/>
      <c r="U31" s="89"/>
      <c r="AC31" s="185"/>
    </row>
    <row r="32" spans="1:30" ht="2.25" customHeight="1" x14ac:dyDescent="0.2">
      <c r="B32" s="53"/>
      <c r="C32" s="53"/>
      <c r="D32" s="53"/>
      <c r="E32" s="53"/>
      <c r="F32" s="53"/>
      <c r="G32" s="53"/>
      <c r="H32" s="53"/>
      <c r="I32" s="53"/>
      <c r="J32" s="53"/>
      <c r="K32" s="53"/>
      <c r="L32" s="53"/>
      <c r="M32" s="53"/>
      <c r="N32" s="53"/>
      <c r="O32" s="50"/>
    </row>
    <row r="33" spans="1:29" ht="18.75" customHeight="1" x14ac:dyDescent="0.2">
      <c r="B33" s="14" t="s">
        <v>3</v>
      </c>
      <c r="I33" s="57"/>
      <c r="J33" s="57"/>
      <c r="K33" s="57"/>
      <c r="L33" s="53"/>
      <c r="M33" s="53"/>
      <c r="N33" s="53"/>
      <c r="O33" s="50"/>
      <c r="Q33" s="189" t="s">
        <v>165</v>
      </c>
      <c r="R33" s="189"/>
      <c r="T33" s="4" t="s">
        <v>174</v>
      </c>
    </row>
    <row r="34" spans="1:29" s="55" customFormat="1" ht="3" hidden="1" customHeight="1" x14ac:dyDescent="0.2">
      <c r="B34" s="55" t="s">
        <v>15</v>
      </c>
      <c r="K34" s="223"/>
      <c r="L34" s="223"/>
      <c r="M34" s="223"/>
      <c r="N34" s="223"/>
      <c r="O34" s="56">
        <v>0</v>
      </c>
      <c r="Q34" s="169"/>
      <c r="R34" s="169"/>
      <c r="U34" s="89"/>
      <c r="AC34" s="185"/>
    </row>
    <row r="35" spans="1:29" ht="13.7" customHeight="1" x14ac:dyDescent="0.2">
      <c r="B35" s="4" t="s">
        <v>36</v>
      </c>
      <c r="C35" s="53"/>
      <c r="D35" s="53"/>
      <c r="E35" s="53"/>
      <c r="F35" s="53"/>
      <c r="G35" s="53"/>
      <c r="H35" s="53"/>
      <c r="I35" s="53"/>
      <c r="J35" s="53"/>
      <c r="K35" s="53"/>
      <c r="L35" s="58" t="s">
        <v>13</v>
      </c>
      <c r="M35" s="118">
        <v>0</v>
      </c>
      <c r="N35" s="50">
        <f>M35*300</f>
        <v>0</v>
      </c>
      <c r="O35" s="50"/>
      <c r="Q35" s="167" t="s">
        <v>171</v>
      </c>
      <c r="T35" s="4" t="str">
        <f>IF(M36&gt;0,T30,T33)</f>
        <v>Korrektur Einkommensfreibetrag / Motivationsentschädidgung (max. Fr. 400.00)</v>
      </c>
    </row>
    <row r="36" spans="1:29" ht="13.7" customHeight="1" x14ac:dyDescent="0.2">
      <c r="B36" s="53" t="s">
        <v>40</v>
      </c>
      <c r="L36" s="33" t="s">
        <v>14</v>
      </c>
      <c r="M36" s="119">
        <v>0</v>
      </c>
      <c r="N36" s="50">
        <f>M36*150</f>
        <v>0</v>
      </c>
      <c r="O36" s="50"/>
    </row>
    <row r="37" spans="1:29" ht="14.25" customHeight="1" x14ac:dyDescent="0.2">
      <c r="B37" s="4" t="s">
        <v>176</v>
      </c>
      <c r="L37" s="33" t="s">
        <v>175</v>
      </c>
      <c r="M37" s="118">
        <v>0</v>
      </c>
      <c r="N37" s="116">
        <v>0</v>
      </c>
      <c r="O37" s="50">
        <f>SUM(N35:N37)</f>
        <v>0</v>
      </c>
    </row>
    <row r="38" spans="1:29" ht="14.25" customHeight="1" x14ac:dyDescent="0.2">
      <c r="B38" s="4" t="str">
        <f>IF(O38=0,"",T35)</f>
        <v/>
      </c>
      <c r="L38" s="33"/>
      <c r="M38" s="33"/>
      <c r="N38" s="50"/>
      <c r="O38" s="50">
        <f>IF(U25&lt;0,U25,0)</f>
        <v>0</v>
      </c>
      <c r="Q38" s="167" t="str">
        <f>IF(O38&lt;0,"Korrektur für maximalen Einkommensfreibetrag für die Unterstützungseinheit gem. SPV","")</f>
        <v/>
      </c>
    </row>
    <row r="39" spans="1:29" ht="14.25" customHeight="1" x14ac:dyDescent="0.2">
      <c r="B39" s="53" t="s">
        <v>128</v>
      </c>
      <c r="M39" s="176" t="str">
        <f>IF(N39&gt;10,"Pro Monat:","pro Tag und Person: ")</f>
        <v xml:space="preserve">pro Tag und Person: </v>
      </c>
      <c r="N39" s="180">
        <v>0</v>
      </c>
      <c r="O39" s="50">
        <f>IF(N39&gt;19.99,N39,(+N39*22*(M35+M36+M37)))</f>
        <v>0</v>
      </c>
      <c r="Q39" s="167" t="s">
        <v>168</v>
      </c>
      <c r="T39" s="85" t="s">
        <v>43</v>
      </c>
      <c r="U39" s="86">
        <f>SUM(O48:O55)-O36-O37</f>
        <v>0</v>
      </c>
      <c r="V39"/>
      <c r="W39"/>
      <c r="X39"/>
      <c r="Y39"/>
    </row>
    <row r="40" spans="1:29" ht="14.25" customHeight="1" x14ac:dyDescent="0.2">
      <c r="B40" s="53" t="s">
        <v>12</v>
      </c>
      <c r="K40" s="211"/>
      <c r="L40" s="211"/>
      <c r="M40" s="211"/>
      <c r="N40" s="211"/>
      <c r="O40" s="116">
        <v>0</v>
      </c>
      <c r="Q40" s="167" t="s">
        <v>166</v>
      </c>
      <c r="T40" s="85" t="s">
        <v>43</v>
      </c>
      <c r="U40" s="86">
        <f>SUM(O49:O55)-O37-O38</f>
        <v>0</v>
      </c>
      <c r="V40"/>
      <c r="W40"/>
      <c r="X40"/>
      <c r="Y40"/>
    </row>
    <row r="41" spans="1:29" ht="12.75" hidden="1" x14ac:dyDescent="0.2">
      <c r="B41" s="4" t="s">
        <v>4</v>
      </c>
      <c r="I41" s="222"/>
      <c r="J41" s="222"/>
      <c r="K41" s="222"/>
      <c r="L41" s="222"/>
      <c r="M41" s="222"/>
      <c r="N41" s="222"/>
      <c r="O41" s="116">
        <v>0</v>
      </c>
      <c r="T41"/>
      <c r="U41" s="93"/>
      <c r="V41"/>
      <c r="W41"/>
      <c r="X41"/>
      <c r="Y41"/>
    </row>
    <row r="42" spans="1:29" ht="12.75" hidden="1" x14ac:dyDescent="0.2">
      <c r="B42" s="4" t="s">
        <v>5</v>
      </c>
      <c r="I42" s="222"/>
      <c r="J42" s="222"/>
      <c r="K42" s="222"/>
      <c r="L42" s="222"/>
      <c r="M42" s="222"/>
      <c r="N42" s="222"/>
      <c r="O42" s="116">
        <v>0</v>
      </c>
      <c r="T42" s="85" t="s">
        <v>44</v>
      </c>
      <c r="U42" s="93">
        <f>+O58</f>
        <v>-1E-4</v>
      </c>
      <c r="V42"/>
      <c r="W42"/>
      <c r="X42"/>
      <c r="Y42"/>
    </row>
    <row r="43" spans="1:29" ht="12.75" x14ac:dyDescent="0.2">
      <c r="B43" s="4" t="s">
        <v>118</v>
      </c>
      <c r="K43" s="211"/>
      <c r="L43" s="211"/>
      <c r="M43" s="211"/>
      <c r="N43" s="211"/>
      <c r="O43" s="117">
        <v>0</v>
      </c>
      <c r="Q43" s="167" t="s">
        <v>167</v>
      </c>
      <c r="T43" s="85" t="s">
        <v>45</v>
      </c>
      <c r="U43" s="86">
        <f>IF(U41&gt;0,U41,0)</f>
        <v>0</v>
      </c>
      <c r="V43"/>
      <c r="W43"/>
      <c r="X43"/>
      <c r="Y43"/>
    </row>
    <row r="44" spans="1:29" ht="12.75" hidden="1" x14ac:dyDescent="0.2">
      <c r="B44" s="4" t="s">
        <v>130</v>
      </c>
      <c r="K44" s="211"/>
      <c r="L44" s="211"/>
      <c r="M44" s="211"/>
      <c r="N44" s="211"/>
      <c r="O44" s="117">
        <v>0</v>
      </c>
      <c r="Q44" s="167" t="s">
        <v>163</v>
      </c>
      <c r="T44" s="85" t="s">
        <v>45</v>
      </c>
      <c r="U44" s="86">
        <f>IF(U42&gt;0,U42,0)</f>
        <v>0</v>
      </c>
      <c r="V44"/>
      <c r="W44"/>
      <c r="X44"/>
      <c r="Y44"/>
    </row>
    <row r="45" spans="1:29" ht="14.25" customHeight="1" x14ac:dyDescent="0.2">
      <c r="A45" s="14"/>
      <c r="B45" s="14" t="s">
        <v>103</v>
      </c>
      <c r="C45" s="14"/>
      <c r="D45" s="14"/>
      <c r="E45" s="14"/>
      <c r="F45" s="14"/>
      <c r="G45" s="14"/>
      <c r="H45" s="14"/>
      <c r="I45" s="14"/>
      <c r="J45" s="14"/>
      <c r="K45" s="14"/>
      <c r="L45" s="14"/>
      <c r="M45" s="14"/>
      <c r="N45" s="14"/>
      <c r="O45" s="59">
        <f>SUM(O24:O44)</f>
        <v>0</v>
      </c>
      <c r="T45" s="85" t="s">
        <v>46</v>
      </c>
      <c r="U45" s="86">
        <f>IF(U42&lt;0,U42,0)</f>
        <v>-1E-4</v>
      </c>
      <c r="V45"/>
      <c r="W45"/>
      <c r="X45"/>
      <c r="Y45"/>
    </row>
    <row r="46" spans="1:29" ht="10.5" customHeight="1" x14ac:dyDescent="0.2">
      <c r="O46" s="50"/>
      <c r="T46"/>
      <c r="U46" s="93"/>
      <c r="V46"/>
      <c r="W46"/>
      <c r="X46"/>
      <c r="Y46"/>
    </row>
    <row r="47" spans="1:29" ht="23.25" customHeight="1" x14ac:dyDescent="0.2">
      <c r="A47" s="163"/>
      <c r="B47" s="109" t="s">
        <v>108</v>
      </c>
      <c r="C47" s="109"/>
      <c r="D47" s="109"/>
      <c r="E47" s="109"/>
      <c r="F47" s="109"/>
      <c r="G47" s="108"/>
      <c r="L47" s="60"/>
      <c r="M47" s="60"/>
      <c r="N47" s="60"/>
      <c r="O47" s="61"/>
      <c r="T47" s="87" t="s">
        <v>47</v>
      </c>
      <c r="U47" s="94" t="str">
        <f>IF(U45&lt;0,"nicht unterst.",U40)</f>
        <v>nicht unterst.</v>
      </c>
      <c r="V47"/>
      <c r="W47"/>
      <c r="X47"/>
      <c r="Y47"/>
    </row>
    <row r="48" spans="1:29" ht="4.5" customHeight="1" x14ac:dyDescent="0.2">
      <c r="A48" s="37"/>
      <c r="B48" s="37"/>
      <c r="C48" s="37"/>
      <c r="D48" s="37"/>
      <c r="E48" s="37"/>
      <c r="F48" s="37"/>
      <c r="G48" s="37"/>
      <c r="H48" s="37"/>
      <c r="I48" s="37"/>
      <c r="J48" s="37"/>
      <c r="K48" s="37"/>
      <c r="L48" s="62"/>
      <c r="M48" s="62"/>
      <c r="N48" s="62"/>
      <c r="O48" s="63"/>
      <c r="T48"/>
      <c r="U48" s="93"/>
      <c r="V48"/>
      <c r="W48"/>
      <c r="X48"/>
      <c r="Y48"/>
    </row>
    <row r="49" spans="1:27" ht="13.7" customHeight="1" x14ac:dyDescent="0.2">
      <c r="B49" s="4" t="s">
        <v>68</v>
      </c>
      <c r="J49" s="211"/>
      <c r="K49" s="211"/>
      <c r="L49" s="211"/>
      <c r="M49" s="211"/>
      <c r="N49" s="211"/>
      <c r="O49" s="116">
        <v>0</v>
      </c>
      <c r="Q49" s="167" t="s">
        <v>164</v>
      </c>
      <c r="T49" t="s">
        <v>48</v>
      </c>
      <c r="U49" s="93">
        <f>+O30</f>
        <v>0</v>
      </c>
      <c r="V49"/>
      <c r="W49" s="85" t="s">
        <v>53</v>
      </c>
      <c r="X49" s="96">
        <f>+O29</f>
        <v>0</v>
      </c>
      <c r="Y49"/>
    </row>
    <row r="50" spans="1:27" ht="13.7" customHeight="1" x14ac:dyDescent="0.2">
      <c r="A50" s="64"/>
      <c r="B50" s="4" t="s">
        <v>96</v>
      </c>
      <c r="J50" s="211"/>
      <c r="K50" s="211"/>
      <c r="L50" s="211"/>
      <c r="M50" s="211"/>
      <c r="N50" s="211"/>
      <c r="O50" s="116">
        <v>0</v>
      </c>
      <c r="Q50" s="167" t="s">
        <v>181</v>
      </c>
      <c r="T50" s="85" t="s">
        <v>49</v>
      </c>
      <c r="U50" s="86">
        <f>IF(U47="nicht unterst.",U49,0)</f>
        <v>0</v>
      </c>
      <c r="V50"/>
      <c r="W50" s="85" t="s">
        <v>54</v>
      </c>
      <c r="X50" s="86">
        <f>IF(U47="nicht unterst.",X49,0)</f>
        <v>0</v>
      </c>
      <c r="Y50"/>
    </row>
    <row r="51" spans="1:27" ht="13.7" hidden="1" customHeight="1" x14ac:dyDescent="0.2">
      <c r="B51" s="4" t="s">
        <v>9</v>
      </c>
      <c r="J51" s="211"/>
      <c r="K51" s="211"/>
      <c r="L51" s="211"/>
      <c r="M51" s="211"/>
      <c r="N51" s="211"/>
      <c r="O51" s="116">
        <v>0</v>
      </c>
      <c r="T51" s="85" t="s">
        <v>50</v>
      </c>
      <c r="U51" s="86">
        <f>IF(O63=0,0,U49-O63)</f>
        <v>0</v>
      </c>
      <c r="V51"/>
      <c r="W51" s="85" t="s">
        <v>55</v>
      </c>
      <c r="X51" s="86">
        <f>IF(X50=0,X49-O64,0)</f>
        <v>0</v>
      </c>
      <c r="Y51"/>
    </row>
    <row r="52" spans="1:27" ht="13.7" hidden="1" customHeight="1" x14ac:dyDescent="0.2">
      <c r="B52" s="4" t="s">
        <v>8</v>
      </c>
      <c r="J52" s="211"/>
      <c r="K52" s="211"/>
      <c r="L52" s="211"/>
      <c r="M52" s="211"/>
      <c r="N52" s="211"/>
      <c r="O52" s="116">
        <v>0</v>
      </c>
      <c r="Q52" s="177"/>
      <c r="R52" s="177"/>
      <c r="T52" s="85"/>
      <c r="U52" s="93"/>
      <c r="V52"/>
      <c r="W52"/>
      <c r="X52"/>
      <c r="Y52"/>
    </row>
    <row r="53" spans="1:27" ht="13.7" hidden="1" customHeight="1" x14ac:dyDescent="0.2">
      <c r="B53" s="4" t="s">
        <v>10</v>
      </c>
      <c r="J53" s="211"/>
      <c r="K53" s="211"/>
      <c r="L53" s="211"/>
      <c r="M53" s="211"/>
      <c r="N53" s="211"/>
      <c r="O53" s="116">
        <v>0</v>
      </c>
      <c r="T53" s="85" t="s">
        <v>69</v>
      </c>
      <c r="U53" s="86" t="str">
        <f>IF(U47="nicht unterst.","",U47)</f>
        <v/>
      </c>
      <c r="V53"/>
      <c r="W53"/>
      <c r="X53"/>
      <c r="Y53"/>
    </row>
    <row r="54" spans="1:27" ht="13.7" customHeight="1" x14ac:dyDescent="0.2">
      <c r="B54" s="4" t="s">
        <v>83</v>
      </c>
      <c r="J54" s="211"/>
      <c r="K54" s="211"/>
      <c r="L54" s="211"/>
      <c r="M54" s="211"/>
      <c r="N54" s="211"/>
      <c r="O54" s="116">
        <v>0</v>
      </c>
      <c r="Q54" s="177" t="s">
        <v>127</v>
      </c>
      <c r="R54" s="177"/>
      <c r="T54" s="85"/>
      <c r="U54" s="93"/>
      <c r="V54"/>
      <c r="W54"/>
      <c r="X54"/>
      <c r="Y54"/>
    </row>
    <row r="55" spans="1:27" ht="13.7" customHeight="1" x14ac:dyDescent="0.2">
      <c r="B55" s="4" t="s">
        <v>79</v>
      </c>
      <c r="J55" s="211"/>
      <c r="K55" s="211"/>
      <c r="L55" s="211"/>
      <c r="M55" s="211"/>
      <c r="N55" s="211"/>
      <c r="O55" s="116">
        <v>0</v>
      </c>
      <c r="Q55" s="177"/>
      <c r="R55" s="177"/>
      <c r="T55" s="85"/>
      <c r="U55" s="93"/>
      <c r="V55"/>
      <c r="W55"/>
      <c r="X55"/>
      <c r="Y55"/>
    </row>
    <row r="56" spans="1:27" ht="15.75" customHeight="1" x14ac:dyDescent="0.2">
      <c r="A56" s="14"/>
      <c r="B56" s="14" t="s">
        <v>6</v>
      </c>
      <c r="C56" s="14"/>
      <c r="D56" s="14"/>
      <c r="E56" s="14"/>
      <c r="F56" s="14"/>
      <c r="G56" s="14"/>
      <c r="H56" s="14"/>
      <c r="I56" s="14"/>
      <c r="J56" s="14"/>
      <c r="K56" s="14"/>
      <c r="L56" s="14"/>
      <c r="M56" s="14"/>
      <c r="N56" s="14"/>
      <c r="O56" s="65">
        <f>SUM(O49:O55)+0.0001</f>
        <v>1E-4</v>
      </c>
      <c r="T56"/>
    </row>
    <row r="57" spans="1:27" ht="2.25" customHeight="1" x14ac:dyDescent="0.2">
      <c r="O57" s="50"/>
      <c r="T57"/>
    </row>
    <row r="58" spans="1:27" ht="15.75" customHeight="1" x14ac:dyDescent="0.2">
      <c r="B58" s="110" t="str">
        <f>IF(O58&gt;0,"Fehlbetrag","Mehreinnahmen")</f>
        <v>Mehreinnahmen</v>
      </c>
      <c r="C58" s="112"/>
      <c r="D58" s="112"/>
      <c r="E58" s="112"/>
      <c r="F58" s="112"/>
      <c r="G58" s="108"/>
      <c r="I58" s="99" t="str">
        <f>IF(O58&lt;0,"Überschuss muss im Folgemonat bei Einnahmen erfasst werden.","")</f>
        <v>Überschuss muss im Folgemonat bei Einnahmen erfasst werden.</v>
      </c>
      <c r="L58" s="26"/>
      <c r="M58" s="26"/>
      <c r="N58" s="26"/>
      <c r="O58" s="66">
        <f>O45-O56</f>
        <v>-1E-4</v>
      </c>
      <c r="T58" s="85"/>
    </row>
    <row r="59" spans="1:27" ht="2.25" customHeight="1" x14ac:dyDescent="0.2">
      <c r="T59"/>
    </row>
    <row r="60" spans="1:27" ht="15.75" customHeight="1" x14ac:dyDescent="0.2">
      <c r="T60"/>
    </row>
    <row r="61" spans="1:27" ht="15.75" customHeight="1" x14ac:dyDescent="0.2">
      <c r="B61" s="107" t="s">
        <v>104</v>
      </c>
      <c r="C61" s="109"/>
      <c r="D61" s="109"/>
      <c r="E61" s="109"/>
      <c r="F61" s="109"/>
      <c r="G61" s="109"/>
      <c r="H61" s="109"/>
      <c r="I61" s="108"/>
      <c r="L61" s="26"/>
      <c r="M61" s="26"/>
      <c r="N61" s="26"/>
      <c r="T61" s="85"/>
    </row>
    <row r="62" spans="1:27" ht="4.5" customHeight="1" x14ac:dyDescent="0.2">
      <c r="T62"/>
    </row>
    <row r="63" spans="1:27" ht="13.7" customHeight="1" x14ac:dyDescent="0.2">
      <c r="B63" s="4" t="str">
        <f>IF(O63=0,"Krankenkassen-Prämie",(IF(O63=O30,"Krankenkassen-Prämie (bezahlt durch Kanton AG)","Anteil Krankenkassen-Prämie (bezahlt durch Kanton AG)")))</f>
        <v>Krankenkassen-Prämie</v>
      </c>
      <c r="K63" s="124"/>
      <c r="L63" s="124"/>
      <c r="M63" s="124"/>
      <c r="N63" s="124"/>
      <c r="O63" s="150">
        <f>+Y69</f>
        <v>0</v>
      </c>
      <c r="Q63" s="167" t="str">
        <f>IF(O30+O63=0,"Keine Krankenkassenprämie (z.B. wegen IPV)",T63)</f>
        <v>Keine Krankenkassenprämie (z.B. wegen IPV)</v>
      </c>
      <c r="T63" s="167" t="str">
        <f>IF(O63=O30,"Krankenkassenprämie wird durch den Kanton finanziert.",(CONCATENATE("&lt;- Beteiligung an Krankenkassenprämie durch Kanton = Fr. ",(TEXT(O63,"#'##0.00")),". Der Rest der Prämie wird in Rechnung gestellt.")))</f>
        <v>Krankenkassenprämie wird durch den Kanton finanziert.</v>
      </c>
      <c r="U63" s="86">
        <f>(VALUE(IF(U47="nicht unterst.",0,O30)))</f>
        <v>0</v>
      </c>
      <c r="V63" s="85" t="s">
        <v>56</v>
      </c>
      <c r="W63"/>
      <c r="X63" s="96"/>
      <c r="Y63" s="96">
        <f>+U63</f>
        <v>0</v>
      </c>
      <c r="Z63" s="96"/>
      <c r="AA63"/>
    </row>
    <row r="64" spans="1:27" ht="12.75" x14ac:dyDescent="0.2">
      <c r="B64" s="53" t="s">
        <v>84</v>
      </c>
      <c r="O64" s="150">
        <f>Y82</f>
        <v>0</v>
      </c>
      <c r="Q64" s="167" t="str">
        <f>IF(O64=O29,"Miete wird durch die Pauschalen nach Asyl-Ansätzen finanziert.",(CONCATENATE("Beteiligung an Mietkosten Fr. ",(TEXT(O64,"#'##0.00")),". Der Rest wird durch die Gemeinde in Rechnung gestellt.")))</f>
        <v>Miete wird durch die Pauschalen nach Asyl-Ansätzen finanziert.</v>
      </c>
      <c r="T64"/>
      <c r="U64" s="86">
        <f>VALUE(IF(U47="nicht unterst.",0,O29))</f>
        <v>0</v>
      </c>
      <c r="V64" s="85" t="s">
        <v>57</v>
      </c>
      <c r="W64"/>
      <c r="X64" s="96"/>
      <c r="Y64" s="96">
        <f>+Y63+U64</f>
        <v>0</v>
      </c>
      <c r="Z64" s="96"/>
      <c r="AA64"/>
    </row>
    <row r="65" spans="1:27" ht="12.75" hidden="1" x14ac:dyDescent="0.2">
      <c r="B65" s="4" t="s">
        <v>38</v>
      </c>
      <c r="J65" s="209"/>
      <c r="K65" s="209"/>
      <c r="L65" s="209"/>
      <c r="M65" s="209"/>
      <c r="N65" s="209"/>
      <c r="O65" s="150">
        <f>Y84</f>
        <v>0</v>
      </c>
      <c r="T65" s="85"/>
      <c r="U65" s="93"/>
      <c r="V65"/>
      <c r="W65"/>
      <c r="X65"/>
      <c r="Y65"/>
      <c r="Z65"/>
      <c r="AA65"/>
    </row>
    <row r="66" spans="1:27" ht="12.75" hidden="1" x14ac:dyDescent="0.2">
      <c r="B66" s="4" t="s">
        <v>39</v>
      </c>
      <c r="J66" s="209"/>
      <c r="K66" s="209"/>
      <c r="L66" s="209"/>
      <c r="M66" s="209"/>
      <c r="N66" s="209"/>
      <c r="O66" s="150">
        <f>Y85</f>
        <v>0</v>
      </c>
      <c r="T66"/>
      <c r="U66" s="93">
        <f>VALUE(SUM(U63:U65))</f>
        <v>0</v>
      </c>
      <c r="V66" s="85" t="s">
        <v>58</v>
      </c>
      <c r="W66"/>
      <c r="X66"/>
      <c r="Y66"/>
      <c r="Z66"/>
      <c r="AA66"/>
    </row>
    <row r="67" spans="1:27" ht="12.75" x14ac:dyDescent="0.2">
      <c r="B67" s="4" t="s">
        <v>18</v>
      </c>
      <c r="O67" s="151">
        <f>IF(O58&lt;0,0,+O58-O63-O64)</f>
        <v>0</v>
      </c>
      <c r="Q67" s="167" t="s">
        <v>126</v>
      </c>
      <c r="T67"/>
      <c r="U67" s="93">
        <f>VALUE(+U44)</f>
        <v>0</v>
      </c>
      <c r="V67" s="85" t="s">
        <v>59</v>
      </c>
      <c r="W67"/>
      <c r="X67"/>
      <c r="Y67"/>
      <c r="Z67" s="96"/>
      <c r="AA67"/>
    </row>
    <row r="68" spans="1:27" ht="4.5" customHeight="1" x14ac:dyDescent="0.2">
      <c r="O68" s="50"/>
      <c r="T68"/>
      <c r="U68" s="93"/>
      <c r="V68"/>
      <c r="W68"/>
      <c r="X68"/>
      <c r="Y68"/>
      <c r="Z68"/>
      <c r="AA68"/>
    </row>
    <row r="69" spans="1:27" ht="15.75" customHeight="1" x14ac:dyDescent="0.2">
      <c r="B69" s="107" t="s">
        <v>114</v>
      </c>
      <c r="C69" s="109"/>
      <c r="D69" s="109"/>
      <c r="E69" s="109"/>
      <c r="F69" s="109"/>
      <c r="G69" s="108"/>
      <c r="L69" s="26" t="str">
        <f>IF(O69&gt;0,"Unterstützungsbeitrag:","")</f>
        <v/>
      </c>
      <c r="M69" s="26"/>
      <c r="N69" s="26"/>
      <c r="O69" s="152">
        <f>SUM(O63:O67)</f>
        <v>0</v>
      </c>
      <c r="T69"/>
      <c r="U69" s="93">
        <f>VALUE(+U67-U66)</f>
        <v>0</v>
      </c>
      <c r="V69" s="85" t="s">
        <v>60</v>
      </c>
      <c r="W69"/>
      <c r="X69" s="96">
        <f>IF(U69&lt;0,Y64+U69,U69)</f>
        <v>0</v>
      </c>
      <c r="Y69" s="96">
        <f>IF(U67&lt;U63,U67,U63)</f>
        <v>0</v>
      </c>
      <c r="Z69" s="85" t="s">
        <v>61</v>
      </c>
      <c r="AA69"/>
    </row>
    <row r="70" spans="1:27" ht="2.25" customHeight="1" x14ac:dyDescent="0.2">
      <c r="O70" s="50"/>
      <c r="T70"/>
      <c r="U70" s="93"/>
      <c r="V70"/>
      <c r="W70"/>
      <c r="X70"/>
      <c r="Y70"/>
      <c r="Z70"/>
      <c r="AA70"/>
    </row>
    <row r="71" spans="1:27" ht="6" customHeight="1" x14ac:dyDescent="0.2">
      <c r="T71"/>
      <c r="U71" s="93"/>
      <c r="V71"/>
      <c r="W71"/>
      <c r="X71"/>
      <c r="Y71"/>
      <c r="Z71"/>
      <c r="AA71"/>
    </row>
    <row r="72" spans="1:27" ht="13.5" customHeight="1" x14ac:dyDescent="0.2">
      <c r="A72" s="68"/>
      <c r="B72" s="211"/>
      <c r="C72" s="211"/>
      <c r="D72" s="211"/>
      <c r="E72" s="211"/>
      <c r="F72" s="211"/>
      <c r="G72" s="211"/>
      <c r="H72" s="211"/>
      <c r="I72" s="211"/>
      <c r="J72" s="211"/>
      <c r="K72" s="211"/>
      <c r="L72" s="211"/>
      <c r="M72" s="211"/>
      <c r="N72" s="211"/>
      <c r="O72" s="211"/>
      <c r="P72" s="126"/>
      <c r="T72"/>
      <c r="U72" s="93"/>
      <c r="V72"/>
      <c r="W72"/>
      <c r="X72"/>
      <c r="Y72"/>
      <c r="Z72"/>
      <c r="AA72"/>
    </row>
    <row r="73" spans="1:27" ht="13.5" customHeight="1" x14ac:dyDescent="0.2">
      <c r="A73" s="68"/>
      <c r="B73" s="211"/>
      <c r="C73" s="211"/>
      <c r="D73" s="211"/>
      <c r="E73" s="211"/>
      <c r="F73" s="211"/>
      <c r="G73" s="211"/>
      <c r="H73" s="211"/>
      <c r="I73" s="211"/>
      <c r="J73" s="211"/>
      <c r="K73" s="211"/>
      <c r="L73" s="211"/>
      <c r="M73" s="211"/>
      <c r="N73" s="211"/>
      <c r="O73" s="211"/>
      <c r="P73" s="126"/>
      <c r="T73"/>
      <c r="U73" s="93"/>
      <c r="V73"/>
      <c r="W73"/>
      <c r="X73"/>
      <c r="Y73"/>
      <c r="Z73"/>
      <c r="AA73"/>
    </row>
    <row r="74" spans="1:27" ht="13.5" customHeight="1" x14ac:dyDescent="0.2">
      <c r="B74" s="211"/>
      <c r="C74" s="211"/>
      <c r="D74" s="211"/>
      <c r="E74" s="211"/>
      <c r="F74" s="211"/>
      <c r="G74" s="211"/>
      <c r="H74" s="211"/>
      <c r="I74" s="211"/>
      <c r="J74" s="211"/>
      <c r="K74" s="211"/>
      <c r="L74" s="211"/>
      <c r="M74" s="211"/>
      <c r="N74" s="211"/>
      <c r="O74" s="211"/>
      <c r="P74" s="126"/>
      <c r="T74" s="85" t="s">
        <v>51</v>
      </c>
      <c r="U74" s="93" t="str">
        <f>IF(J86&gt;0,"Teilrechnung","keine Teilrechnung")</f>
        <v>keine Teilrechnung</v>
      </c>
      <c r="V74"/>
      <c r="W74"/>
      <c r="X74" s="95"/>
      <c r="Y74" s="96">
        <f>+O29</f>
        <v>0</v>
      </c>
      <c r="Z74" s="85" t="s">
        <v>62</v>
      </c>
      <c r="AA74"/>
    </row>
    <row r="75" spans="1:27" ht="13.9" customHeight="1" x14ac:dyDescent="0.2">
      <c r="B75" s="211"/>
      <c r="C75" s="211"/>
      <c r="D75" s="211"/>
      <c r="E75" s="211"/>
      <c r="F75" s="211"/>
      <c r="G75" s="211"/>
      <c r="H75" s="211"/>
      <c r="I75" s="211"/>
      <c r="J75" s="211"/>
      <c r="K75" s="211"/>
      <c r="L75" s="211"/>
      <c r="M75" s="211"/>
      <c r="N75" s="211"/>
      <c r="O75" s="211"/>
      <c r="P75" s="126"/>
      <c r="T75" s="85" t="s">
        <v>52</v>
      </c>
      <c r="U75" s="93" t="str">
        <f>IF(J85=0,"teilunterstützt / arbeitet",(IF(J85=O30,"nicht unterstützt","Teilrechnung")))</f>
        <v>teilunterstützt / arbeitet</v>
      </c>
      <c r="V75"/>
      <c r="W75"/>
      <c r="X75"/>
      <c r="Y75" s="96">
        <f>+O30</f>
        <v>0</v>
      </c>
      <c r="Z75" s="85" t="s">
        <v>63</v>
      </c>
      <c r="AA75"/>
    </row>
    <row r="76" spans="1:27" ht="13.9" customHeight="1" x14ac:dyDescent="0.2">
      <c r="B76" s="123"/>
      <c r="C76" s="123"/>
      <c r="D76" s="123"/>
      <c r="E76" s="123"/>
      <c r="F76" s="123"/>
      <c r="G76" s="123"/>
      <c r="H76" s="123"/>
      <c r="I76" s="123"/>
      <c r="J76" s="123"/>
      <c r="K76" s="123"/>
      <c r="L76" s="123"/>
      <c r="M76" s="123"/>
      <c r="N76" s="123"/>
      <c r="O76" s="123"/>
      <c r="P76" s="123"/>
      <c r="T76" s="85"/>
      <c r="U76" s="93"/>
      <c r="V76"/>
      <c r="W76"/>
      <c r="X76"/>
      <c r="Y76" s="96"/>
      <c r="Z76" s="85"/>
      <c r="AA76"/>
    </row>
    <row r="77" spans="1:27" ht="15.75" customHeight="1" x14ac:dyDescent="0.2">
      <c r="B77" s="17" t="s">
        <v>91</v>
      </c>
      <c r="C77" s="17"/>
      <c r="D77" s="17"/>
      <c r="E77" s="17"/>
      <c r="F77" s="210">
        <f>O6</f>
        <v>45352</v>
      </c>
      <c r="G77" s="210"/>
      <c r="H77" s="210"/>
      <c r="I77" s="210"/>
      <c r="J77" s="124"/>
      <c r="K77" s="4" t="s">
        <v>115</v>
      </c>
      <c r="L77" s="212">
        <f>O6</f>
        <v>45352</v>
      </c>
      <c r="M77" s="212"/>
      <c r="P77" s="69"/>
      <c r="T77"/>
      <c r="U77" s="93"/>
      <c r="V77"/>
      <c r="W77"/>
      <c r="X77"/>
      <c r="Y77"/>
      <c r="Z77"/>
      <c r="AA77"/>
    </row>
    <row r="78" spans="1:27" ht="17.25" customHeight="1" x14ac:dyDescent="0.2">
      <c r="B78" s="17"/>
      <c r="D78" s="3"/>
      <c r="L78" s="19"/>
      <c r="M78" s="19"/>
      <c r="O78" s="3"/>
      <c r="T78"/>
      <c r="U78" s="93"/>
      <c r="V78"/>
      <c r="W78"/>
      <c r="X78"/>
      <c r="Y78" s="96"/>
      <c r="Z78"/>
      <c r="AA78"/>
    </row>
    <row r="79" spans="1:27" ht="12.75" x14ac:dyDescent="0.2">
      <c r="B79" s="207" t="s">
        <v>81</v>
      </c>
      <c r="C79" s="207"/>
      <c r="D79" s="207"/>
      <c r="F79" s="126" t="s">
        <v>95</v>
      </c>
      <c r="G79" s="126"/>
      <c r="H79" s="126"/>
      <c r="I79" s="126"/>
      <c r="J79" s="126"/>
      <c r="K79" s="126"/>
      <c r="L79" s="126"/>
      <c r="M79" s="208"/>
      <c r="N79" s="208"/>
      <c r="O79" s="208"/>
      <c r="T79" t="str">
        <f>IF(U47="nicht unterst.","nicht unterstützt / arbeitet","teilunterstützt / arbeitet")</f>
        <v>nicht unterstützt / arbeitet</v>
      </c>
      <c r="U79" s="86" t="s">
        <v>64</v>
      </c>
      <c r="V79"/>
      <c r="W79"/>
      <c r="X79"/>
      <c r="Y79" s="96"/>
      <c r="Z79"/>
      <c r="AA79"/>
    </row>
    <row r="80" spans="1:27" ht="12.75" x14ac:dyDescent="0.2">
      <c r="B80" s="125"/>
      <c r="C80" s="125"/>
      <c r="D80" s="125"/>
      <c r="F80" s="126" t="s">
        <v>89</v>
      </c>
      <c r="G80" s="126"/>
      <c r="H80" s="126"/>
      <c r="I80" s="126"/>
      <c r="J80" s="126"/>
      <c r="K80" s="126"/>
      <c r="L80" s="126"/>
      <c r="M80" s="146"/>
      <c r="N80" s="146"/>
      <c r="O80" s="146"/>
      <c r="R80" s="4"/>
      <c r="T80" s="85"/>
      <c r="U80" s="86" t="s">
        <v>64</v>
      </c>
      <c r="V80"/>
      <c r="W80"/>
      <c r="X80"/>
      <c r="Y80" s="96">
        <f>+O58-O63</f>
        <v>-1E-4</v>
      </c>
      <c r="Z80" s="85" t="s">
        <v>65</v>
      </c>
      <c r="AA80"/>
    </row>
    <row r="81" spans="1:29" ht="12.75" x14ac:dyDescent="0.2">
      <c r="B81" s="125"/>
      <c r="C81" s="125"/>
      <c r="D81" s="125"/>
      <c r="F81" s="126"/>
      <c r="G81" s="126"/>
      <c r="H81" s="126"/>
      <c r="I81" s="126"/>
      <c r="J81" s="126"/>
      <c r="K81" s="126"/>
      <c r="L81" s="126"/>
      <c r="M81" s="146"/>
      <c r="N81" s="146"/>
      <c r="O81" s="146"/>
      <c r="R81" s="4"/>
      <c r="T81"/>
      <c r="U81" s="93"/>
      <c r="V81"/>
      <c r="W81"/>
      <c r="X81"/>
      <c r="Y81" s="96">
        <f>IF(Y80&lt;O29,Y80,Y74)</f>
        <v>-1E-4</v>
      </c>
      <c r="Z81"/>
      <c r="AA81"/>
    </row>
    <row r="82" spans="1:29" ht="12.75" x14ac:dyDescent="0.2">
      <c r="B82" s="4" t="s">
        <v>92</v>
      </c>
      <c r="C82" s="125"/>
      <c r="D82" s="125"/>
      <c r="F82" s="126" t="s">
        <v>101</v>
      </c>
      <c r="G82" s="126"/>
      <c r="H82" s="126"/>
      <c r="I82" s="126"/>
      <c r="J82" s="126"/>
      <c r="K82" s="126"/>
      <c r="L82" s="126"/>
      <c r="M82" s="126"/>
      <c r="N82" s="126"/>
      <c r="O82" s="126"/>
      <c r="P82" s="124"/>
      <c r="R82" s="184" t="str">
        <f>IF(T4&gt;-0.01,U6,U8)</f>
        <v>Rest aus Pauschalen von Fr. 7.50 pro Tag und Person = Fr. 0.00.</v>
      </c>
      <c r="T82"/>
      <c r="U82" s="93"/>
      <c r="V82"/>
      <c r="W82"/>
      <c r="X82"/>
      <c r="Y82" s="96">
        <f>IF(Y81&lt;0,0,Y81)</f>
        <v>0</v>
      </c>
      <c r="Z82" s="85" t="s">
        <v>66</v>
      </c>
      <c r="AA82"/>
    </row>
    <row r="83" spans="1:29" ht="12.75" x14ac:dyDescent="0.2">
      <c r="C83" s="125"/>
      <c r="D83" s="125"/>
      <c r="F83" s="124"/>
      <c r="G83" s="124"/>
      <c r="H83" s="124"/>
      <c r="I83" s="124"/>
      <c r="J83" s="124"/>
      <c r="K83" s="124"/>
      <c r="L83" s="124"/>
      <c r="M83" s="70"/>
      <c r="N83" s="70"/>
      <c r="O83" s="70"/>
      <c r="R83" s="4"/>
      <c r="T83"/>
      <c r="U83" s="93"/>
      <c r="V83"/>
      <c r="W83"/>
      <c r="X83"/>
      <c r="Y83" s="96"/>
      <c r="Z83" s="85"/>
      <c r="AA83"/>
    </row>
    <row r="84" spans="1:29" s="122" customFormat="1" ht="19.5" customHeight="1" x14ac:dyDescent="0.2">
      <c r="A84" s="60"/>
      <c r="B84" s="155" t="str">
        <f>IF(ISNUMBER(J84),"Einkünfte zur Verrechnung auf QA","Keine Verrechnung der Einkünfte auf QA")</f>
        <v>Keine Verrechnung der Einkünfte auf QA</v>
      </c>
      <c r="C84" s="156"/>
      <c r="D84" s="156"/>
      <c r="E84" s="156"/>
      <c r="F84" s="156"/>
      <c r="G84" s="156"/>
      <c r="H84" s="156"/>
      <c r="I84" s="157"/>
      <c r="J84" s="158" t="str">
        <f>IF(U53&gt;0,(IF(L84="nur mit Krankenkasse unterstützt","",U53)),"")</f>
        <v/>
      </c>
      <c r="K84" s="159" t="s">
        <v>100</v>
      </c>
      <c r="L84" s="160" t="str">
        <f>IF(U75="Teilrechnung","nur mit Krankenkasse unterstützt",T79)</f>
        <v>nicht unterstützt / arbeitet</v>
      </c>
      <c r="M84" s="160"/>
      <c r="N84" s="161"/>
      <c r="O84" s="162"/>
      <c r="P84" s="4"/>
      <c r="Q84" s="183" t="str">
        <f>IF(J84="","Keine Verrechnung von Einkünften.","Netto-Einkünfte (Lohn, abzüglich Einkommensfreibetrag) werden von den Pauschalen in der Quartalsabrechnung in Abzug gebracht.")</f>
        <v>Keine Verrechnung von Einkünften.</v>
      </c>
      <c r="T84" s="136"/>
      <c r="U84" s="137"/>
      <c r="V84" s="136"/>
      <c r="W84" s="136"/>
      <c r="X84" s="136"/>
      <c r="Y84" s="136"/>
      <c r="Z84" s="136"/>
      <c r="AA84" s="136"/>
      <c r="AC84" s="186"/>
    </row>
    <row r="85" spans="1:29" s="100" customFormat="1" ht="19.5" customHeight="1" x14ac:dyDescent="0.2">
      <c r="A85" s="4"/>
      <c r="B85" s="133" t="str">
        <f>IF(O64&gt;0.01,"Klient erhält keine Krankenkassenrechnung",IF(L84="nur mit Krankenkasse unterstützt","Klient erhält Teilrechnung für Krankenkasse","Klient erhält Krankenkassenrechnung"))</f>
        <v>Klient erhält Krankenkassenrechnung</v>
      </c>
      <c r="C85" s="134"/>
      <c r="D85" s="134"/>
      <c r="E85" s="134"/>
      <c r="F85" s="134"/>
      <c r="G85" s="134"/>
      <c r="H85" s="134"/>
      <c r="I85" s="135"/>
      <c r="J85" s="140">
        <f>SUM(U50:U51)</f>
        <v>0</v>
      </c>
      <c r="K85" s="213" t="str">
        <f>IF(L84="teilunterstützt / arbeitet",""," Für diesen Monat werden keine Pauschalen vergütet.")</f>
        <v xml:space="preserve"> Für diesen Monat werden keine Pauschalen vergütet.</v>
      </c>
      <c r="L85" s="214"/>
      <c r="M85" s="214"/>
      <c r="N85" s="214"/>
      <c r="O85" s="215"/>
      <c r="P85" s="4"/>
      <c r="Q85" s="188" t="str">
        <f>IF(J84="","","Pauschale an Gemeinde (ohne Betreuungspauschale) = Fr. AB27.00")</f>
        <v/>
      </c>
      <c r="T85" s="97"/>
      <c r="U85" s="98"/>
      <c r="V85" s="97"/>
      <c r="W85" s="97"/>
      <c r="X85" s="97"/>
      <c r="Y85" s="97"/>
      <c r="Z85" s="97"/>
      <c r="AA85" s="97"/>
      <c r="AC85" s="187"/>
    </row>
    <row r="86" spans="1:29" s="100" customFormat="1" ht="19.5" customHeight="1" x14ac:dyDescent="0.2">
      <c r="A86" s="4"/>
      <c r="B86" s="133" t="str">
        <f>IF(J86&lt;0.01,"Klient erhält keine Mietrechnung","Klient erhält Rechnung für Miete / Anteil Miete")</f>
        <v>Klient erhält keine Mietrechnung</v>
      </c>
      <c r="C86" s="134"/>
      <c r="D86" s="134"/>
      <c r="E86" s="134"/>
      <c r="F86" s="134"/>
      <c r="G86" s="134"/>
      <c r="H86" s="134"/>
      <c r="I86" s="135"/>
      <c r="J86" s="140">
        <f>SUM(X50:X51)</f>
        <v>0</v>
      </c>
      <c r="K86" s="216"/>
      <c r="L86" s="217"/>
      <c r="M86" s="217"/>
      <c r="N86" s="217"/>
      <c r="O86" s="218"/>
      <c r="P86" s="4"/>
      <c r="Q86" s="188" t="str">
        <f>IF(J84="","","abzüglich, Fr. Betrag aus J84")</f>
        <v/>
      </c>
      <c r="T86" s="97"/>
      <c r="U86" s="98"/>
      <c r="V86" s="97"/>
      <c r="W86" s="97"/>
      <c r="X86" s="97"/>
      <c r="Y86" s="97"/>
      <c r="Z86" s="97"/>
      <c r="AA86" s="97"/>
      <c r="AC86" s="187"/>
    </row>
    <row r="87" spans="1:29" ht="12.75" x14ac:dyDescent="0.2"/>
    <row r="88" spans="1:29" ht="12.75" x14ac:dyDescent="0.2">
      <c r="B88" s="64" t="s">
        <v>116</v>
      </c>
    </row>
    <row r="89" spans="1:29" ht="12.75" x14ac:dyDescent="0.2">
      <c r="B89" s="64"/>
    </row>
    <row r="90" spans="1:29" ht="12.75" hidden="1" x14ac:dyDescent="0.2">
      <c r="B90" s="153" t="s">
        <v>109</v>
      </c>
      <c r="C90"/>
    </row>
    <row r="91" spans="1:29" ht="12.75" hidden="1" x14ac:dyDescent="0.2">
      <c r="B91" t="s">
        <v>110</v>
      </c>
      <c r="C91"/>
    </row>
    <row r="92" spans="1:29" ht="12.75" hidden="1" x14ac:dyDescent="0.2">
      <c r="B92"/>
      <c r="C92" t="s">
        <v>111</v>
      </c>
    </row>
    <row r="93" spans="1:29" ht="12.75" hidden="1" x14ac:dyDescent="0.2">
      <c r="B93" s="154"/>
      <c r="C93" t="s">
        <v>112</v>
      </c>
    </row>
    <row r="94" spans="1:29" ht="12.75" hidden="1" x14ac:dyDescent="0.2">
      <c r="B94"/>
      <c r="C94"/>
    </row>
    <row r="95" spans="1:29" ht="12.75" hidden="1" x14ac:dyDescent="0.2">
      <c r="B95" s="154" t="s">
        <v>113</v>
      </c>
      <c r="C95"/>
    </row>
    <row r="96" spans="1:29" ht="12.75" hidden="1" x14ac:dyDescent="0.2">
      <c r="B96" s="64"/>
    </row>
    <row r="97" spans="2:27" ht="12.75" hidden="1" x14ac:dyDescent="0.2">
      <c r="B97" s="64"/>
    </row>
    <row r="98" spans="2:27" ht="12.75" hidden="1" x14ac:dyDescent="0.2">
      <c r="B98" s="64"/>
    </row>
    <row r="99" spans="2:27" ht="12.75" hidden="1" x14ac:dyDescent="0.2">
      <c r="B99" s="64"/>
    </row>
    <row r="100" spans="2:27" ht="12.75" hidden="1" x14ac:dyDescent="0.2"/>
    <row r="101" spans="2:27" ht="12.75" hidden="1" x14ac:dyDescent="0.2"/>
    <row r="102" spans="2:27" ht="12.75" hidden="1" x14ac:dyDescent="0.2">
      <c r="Q102" s="167" t="s">
        <v>35</v>
      </c>
      <c r="T102" s="71">
        <f>SUM(L18:L21)</f>
        <v>0</v>
      </c>
      <c r="U102" s="90" t="e">
        <f>INDEX('Berechnungsblatt Status N'!U:U,MATCH('Berechnungsblatt Status N'!$T$102,'Berechnungsblatt Status N'!$S:$S,0))</f>
        <v>#N/A</v>
      </c>
      <c r="V102" s="71" t="e">
        <f>INDEX('Berechnungsblatt Status N'!V:V,MATCH('Berechnungsblatt Status N'!$T$102,'Berechnungsblatt Status N'!$S:$S,0))</f>
        <v>#N/A</v>
      </c>
      <c r="W102" s="71" t="e">
        <f>INDEX('Berechnungsblatt Status N'!W:W,MATCH('Berechnungsblatt Status N'!$T$102,'Berechnungsblatt Status N'!$S:$S,0))</f>
        <v>#N/A</v>
      </c>
      <c r="X102" s="71" t="e">
        <f>INDEX('Berechnungsblatt Status N'!X:X,MATCH('Berechnungsblatt Status N'!$T$102,'Berechnungsblatt Status N'!$S:$S,0))</f>
        <v>#N/A</v>
      </c>
      <c r="Y102" s="71" t="e">
        <f>INDEX('Berechnungsblatt Status N'!Y:Y,MATCH('Berechnungsblatt Status N'!$T$102,'Berechnungsblatt Status N'!$S:$S,0))</f>
        <v>#N/A</v>
      </c>
      <c r="Z102" s="71" t="e">
        <f>INDEX('Berechnungsblatt Status N'!Z:Z,MATCH('Berechnungsblatt Status N'!$T$102,'Berechnungsblatt Status N'!$S:$S,0))</f>
        <v>#N/A</v>
      </c>
      <c r="AA102" s="71" t="e">
        <f>INDEX('Berechnungsblatt Status N'!AA:AA,MATCH('Berechnungsblatt Status N'!$T$102,'Berechnungsblatt Status N'!$S:$S,0))</f>
        <v>#N/A</v>
      </c>
    </row>
    <row r="103" spans="2:27" ht="12.75" hidden="1" x14ac:dyDescent="0.2">
      <c r="Q103" s="170" t="s">
        <v>29</v>
      </c>
      <c r="R103" s="170"/>
    </row>
    <row r="104" spans="2:27" ht="12.75" hidden="1" x14ac:dyDescent="0.2">
      <c r="Q104" s="171" t="s">
        <v>34</v>
      </c>
      <c r="R104" s="171"/>
      <c r="S104" s="9" t="s">
        <v>35</v>
      </c>
      <c r="T104" s="9" t="s">
        <v>35</v>
      </c>
      <c r="U104" s="91" t="s">
        <v>28</v>
      </c>
      <c r="V104" s="73" t="s">
        <v>28</v>
      </c>
      <c r="W104" s="73" t="s">
        <v>28</v>
      </c>
      <c r="X104" s="73" t="s">
        <v>28</v>
      </c>
      <c r="Y104" s="73" t="s">
        <v>28</v>
      </c>
      <c r="Z104" s="73" t="s">
        <v>28</v>
      </c>
      <c r="AA104" s="73" t="s">
        <v>28</v>
      </c>
    </row>
    <row r="105" spans="2:27" ht="12.75" hidden="1" x14ac:dyDescent="0.2">
      <c r="Q105" s="172"/>
      <c r="R105" s="172"/>
      <c r="S105" s="75">
        <v>1</v>
      </c>
      <c r="T105" s="75">
        <v>1</v>
      </c>
      <c r="U105" s="92">
        <v>345</v>
      </c>
      <c r="V105" s="2">
        <v>345</v>
      </c>
      <c r="W105" s="2">
        <v>345</v>
      </c>
      <c r="X105" s="2">
        <v>345</v>
      </c>
      <c r="Y105" s="2">
        <v>345</v>
      </c>
      <c r="Z105" s="2">
        <v>345</v>
      </c>
      <c r="AA105" s="2">
        <v>345</v>
      </c>
    </row>
    <row r="106" spans="2:27" ht="12.75" hidden="1" x14ac:dyDescent="0.2">
      <c r="Q106" s="172"/>
      <c r="R106" s="172"/>
      <c r="S106" s="75">
        <v>2</v>
      </c>
      <c r="T106" s="75">
        <v>2</v>
      </c>
      <c r="U106" s="92">
        <v>690</v>
      </c>
      <c r="V106" s="2">
        <v>690</v>
      </c>
      <c r="W106" s="2">
        <v>690</v>
      </c>
      <c r="X106" s="2">
        <v>690</v>
      </c>
      <c r="Y106" s="2">
        <v>690</v>
      </c>
      <c r="Z106" s="2">
        <v>690</v>
      </c>
      <c r="AA106" s="2">
        <v>690</v>
      </c>
    </row>
    <row r="107" spans="2:27" ht="12.75" hidden="1" x14ac:dyDescent="0.2">
      <c r="Q107" s="172"/>
      <c r="R107" s="172"/>
      <c r="S107" s="75">
        <v>3</v>
      </c>
      <c r="T107" s="75">
        <v>3</v>
      </c>
      <c r="U107" s="92">
        <v>1035</v>
      </c>
      <c r="V107" s="2">
        <v>1035</v>
      </c>
      <c r="W107" s="2">
        <v>1035</v>
      </c>
      <c r="X107" s="2">
        <v>1035</v>
      </c>
      <c r="Y107" s="2">
        <v>1035</v>
      </c>
      <c r="Z107" s="2">
        <v>1035</v>
      </c>
      <c r="AA107" s="2">
        <v>1035</v>
      </c>
    </row>
    <row r="108" spans="2:27" ht="12.75" hidden="1" x14ac:dyDescent="0.2">
      <c r="Q108" s="172">
        <v>1.91</v>
      </c>
      <c r="R108" s="172"/>
      <c r="S108" s="75">
        <v>4</v>
      </c>
      <c r="T108" s="75">
        <v>4</v>
      </c>
      <c r="U108" s="92">
        <v>1318</v>
      </c>
      <c r="V108" s="2">
        <v>1318</v>
      </c>
      <c r="W108" s="2">
        <v>1318</v>
      </c>
      <c r="X108" s="2">
        <v>1318</v>
      </c>
      <c r="Y108" s="2">
        <v>1318</v>
      </c>
      <c r="Z108" s="2">
        <v>1318</v>
      </c>
      <c r="AA108" s="2">
        <v>1318</v>
      </c>
    </row>
    <row r="109" spans="2:27" ht="12.75" hidden="1" x14ac:dyDescent="0.2">
      <c r="Q109" s="172">
        <v>2.23</v>
      </c>
      <c r="R109" s="172"/>
      <c r="S109" s="75">
        <v>5</v>
      </c>
      <c r="T109" s="75">
        <v>5</v>
      </c>
      <c r="U109" s="92">
        <v>1539</v>
      </c>
      <c r="V109" s="2">
        <v>1539</v>
      </c>
      <c r="W109" s="2">
        <v>1539</v>
      </c>
      <c r="X109" s="2">
        <v>1539</v>
      </c>
      <c r="Y109" s="2">
        <v>1539</v>
      </c>
      <c r="Z109" s="2">
        <v>1539</v>
      </c>
      <c r="AA109" s="2">
        <v>1539</v>
      </c>
    </row>
    <row r="110" spans="2:27" ht="12.75" hidden="1" x14ac:dyDescent="0.2">
      <c r="Q110" s="172">
        <v>2.5</v>
      </c>
      <c r="R110" s="172"/>
      <c r="S110" s="75">
        <v>6</v>
      </c>
      <c r="T110" s="75">
        <v>6</v>
      </c>
      <c r="U110" s="92">
        <v>1725</v>
      </c>
      <c r="V110" s="2">
        <v>1725</v>
      </c>
      <c r="W110" s="2">
        <v>1725</v>
      </c>
      <c r="X110" s="2">
        <v>1725</v>
      </c>
      <c r="Y110" s="2">
        <v>1725</v>
      </c>
      <c r="Z110" s="2">
        <v>1725</v>
      </c>
      <c r="AA110" s="2">
        <v>1725</v>
      </c>
    </row>
    <row r="111" spans="2:27" ht="12.75" hidden="1" x14ac:dyDescent="0.2">
      <c r="Q111" s="172">
        <v>2.76</v>
      </c>
      <c r="R111" s="172"/>
      <c r="S111" s="75">
        <v>7</v>
      </c>
      <c r="T111" s="75">
        <v>7</v>
      </c>
      <c r="U111" s="92">
        <v>1904</v>
      </c>
      <c r="V111" s="2">
        <v>1904</v>
      </c>
      <c r="W111" s="2">
        <v>1904</v>
      </c>
      <c r="X111" s="2">
        <v>1904</v>
      </c>
      <c r="Y111" s="2">
        <v>1904</v>
      </c>
      <c r="Z111" s="2">
        <v>1904</v>
      </c>
      <c r="AA111" s="2">
        <v>1904</v>
      </c>
    </row>
    <row r="112" spans="2:27" ht="12.75" hidden="1" x14ac:dyDescent="0.2">
      <c r="Q112" s="172">
        <v>3.03</v>
      </c>
      <c r="R112" s="172"/>
      <c r="S112" s="75">
        <v>8</v>
      </c>
      <c r="T112" s="75">
        <v>8</v>
      </c>
      <c r="U112" s="92">
        <v>2091</v>
      </c>
      <c r="V112" s="2">
        <v>2091</v>
      </c>
      <c r="W112" s="2">
        <v>2091</v>
      </c>
      <c r="X112" s="2">
        <v>2091</v>
      </c>
      <c r="Y112" s="2">
        <v>2091</v>
      </c>
      <c r="Z112" s="2">
        <v>2091</v>
      </c>
      <c r="AA112" s="2">
        <v>2091</v>
      </c>
    </row>
    <row r="113" spans="17:27" ht="12.75" hidden="1" x14ac:dyDescent="0.2">
      <c r="Q113" s="172">
        <v>3.29</v>
      </c>
      <c r="R113" s="172"/>
      <c r="S113" s="75">
        <v>9</v>
      </c>
      <c r="T113" s="75">
        <v>9</v>
      </c>
      <c r="U113" s="92">
        <v>2270</v>
      </c>
      <c r="V113" s="2">
        <v>2270</v>
      </c>
      <c r="W113" s="2">
        <v>2270</v>
      </c>
      <c r="X113" s="2">
        <v>2270</v>
      </c>
      <c r="Y113" s="2">
        <v>2270</v>
      </c>
      <c r="Z113" s="2">
        <v>2270</v>
      </c>
      <c r="AA113" s="2">
        <v>2270</v>
      </c>
    </row>
    <row r="114" spans="17:27" ht="12.75" hidden="1" x14ac:dyDescent="0.2">
      <c r="Q114" s="172">
        <v>3.56</v>
      </c>
      <c r="R114" s="172"/>
      <c r="S114" s="75">
        <v>10</v>
      </c>
      <c r="T114" s="75">
        <v>10</v>
      </c>
      <c r="U114" s="92">
        <v>2456</v>
      </c>
      <c r="V114" s="2">
        <v>2456</v>
      </c>
      <c r="W114" s="2">
        <v>2456</v>
      </c>
      <c r="X114" s="2">
        <v>2456</v>
      </c>
      <c r="Y114" s="2">
        <v>2456</v>
      </c>
      <c r="Z114" s="2">
        <v>2456</v>
      </c>
      <c r="AA114" s="2">
        <v>2456</v>
      </c>
    </row>
    <row r="115" spans="17:27" ht="12.75" hidden="1" x14ac:dyDescent="0.2">
      <c r="Q115" s="172">
        <v>3.82</v>
      </c>
      <c r="R115" s="172"/>
      <c r="S115" s="75">
        <v>11</v>
      </c>
      <c r="T115" s="75">
        <v>11</v>
      </c>
      <c r="U115" s="92">
        <v>2636</v>
      </c>
      <c r="V115" s="2">
        <v>2636</v>
      </c>
      <c r="W115" s="2">
        <v>2636</v>
      </c>
      <c r="X115" s="2">
        <v>2636</v>
      </c>
      <c r="Y115" s="2">
        <v>2636</v>
      </c>
      <c r="Z115" s="2">
        <v>2636</v>
      </c>
      <c r="AA115" s="2">
        <v>2636</v>
      </c>
    </row>
    <row r="116" spans="17:27" ht="12.75" hidden="1" x14ac:dyDescent="0.2">
      <c r="Q116" s="172">
        <v>4.08</v>
      </c>
      <c r="R116" s="172"/>
      <c r="S116" s="75">
        <v>12</v>
      </c>
      <c r="T116" s="75">
        <v>12</v>
      </c>
      <c r="U116" s="92">
        <v>2815</v>
      </c>
      <c r="V116" s="2">
        <v>2815</v>
      </c>
      <c r="W116" s="2">
        <v>2815</v>
      </c>
      <c r="X116" s="2">
        <v>2815</v>
      </c>
      <c r="Y116" s="2">
        <v>2815</v>
      </c>
      <c r="Z116" s="2">
        <v>2815</v>
      </c>
      <c r="AA116" s="2">
        <v>2815</v>
      </c>
    </row>
    <row r="117" spans="17:27" ht="12.75" hidden="1" x14ac:dyDescent="0.2"/>
  </sheetData>
  <sheetProtection algorithmName="SHA-512" hashValue="0Tgpvlv+IYxQHsYVYyPIhAhcBG59hEFAd9IffczUwee7wleuBJZGRcoI8sw9iAfYUYaMntAKqg2aC1Qy2hbj1w==" saltValue="tOVqtBMoYUhEy4GaI4EL+g==" spinCount="100000" sheet="1" formatCells="0" formatColumns="0" formatRows="0" selectLockedCells="1"/>
  <mergeCells count="34">
    <mergeCell ref="K34:N34"/>
    <mergeCell ref="K30:N30"/>
    <mergeCell ref="K40:N40"/>
    <mergeCell ref="K44:N44"/>
    <mergeCell ref="K43:N43"/>
    <mergeCell ref="H6:L6"/>
    <mergeCell ref="H8:L8"/>
    <mergeCell ref="H10:L10"/>
    <mergeCell ref="H12:L12"/>
    <mergeCell ref="B21:G21"/>
    <mergeCell ref="J53:N53"/>
    <mergeCell ref="J54:N54"/>
    <mergeCell ref="J55:N55"/>
    <mergeCell ref="K85:O86"/>
    <mergeCell ref="N16:O16"/>
    <mergeCell ref="N19:O19"/>
    <mergeCell ref="I42:N42"/>
    <mergeCell ref="L16:M16"/>
    <mergeCell ref="K31:N31"/>
    <mergeCell ref="J49:N49"/>
    <mergeCell ref="J50:N50"/>
    <mergeCell ref="J51:N51"/>
    <mergeCell ref="J52:N52"/>
    <mergeCell ref="I41:N41"/>
    <mergeCell ref="B72:O72"/>
    <mergeCell ref="B73:O73"/>
    <mergeCell ref="B79:D79"/>
    <mergeCell ref="M79:O79"/>
    <mergeCell ref="J66:N66"/>
    <mergeCell ref="F77:I77"/>
    <mergeCell ref="J65:N65"/>
    <mergeCell ref="B74:O74"/>
    <mergeCell ref="B75:O75"/>
    <mergeCell ref="L77:M77"/>
  </mergeCells>
  <conditionalFormatting sqref="J85:J86">
    <cfRule type="cellIs" dxfId="2" priority="4" stopIfTrue="1" operator="lessThan">
      <formula>0.001</formula>
    </cfRule>
  </conditionalFormatting>
  <conditionalFormatting sqref="R82">
    <cfRule type="expression" dxfId="1" priority="2" stopIfTrue="1">
      <formula>$T$4&lt;0</formula>
    </cfRule>
  </conditionalFormatting>
  <dataValidations xWindow="1710" yWindow="743" count="5">
    <dataValidation type="decimal" allowBlank="1" showInputMessage="1" showErrorMessage="1" errorTitle="Falsche Eingabe" error="Der Betrag muss zwischen Fr. 1-n liegen." promptTitle="Eingabe Essensabzug Arbeitgeber" prompt="Bitte geben Sie den Verpflegungsabzug anhand des Lohnausweises ein." sqref="L24" xr:uid="{00000000-0002-0000-0000-000000000000}">
      <formula1>0</formula1>
      <formula2>3000</formula2>
    </dataValidation>
    <dataValidation allowBlank="1" showInputMessage="1" showErrorMessage="1" errorTitle="Eingabeprüfung" error="Bitte geben Sie ein Zahlenformat ein." sqref="N19" xr:uid="{00000000-0002-0000-0000-000001000000}"/>
    <dataValidation type="decimal" allowBlank="1" showInputMessage="1" showErrorMessage="1" errorTitle="Eingabeprüfung" error="Bitte geben Sie ein Zahlenformat ein." sqref="L18:L21 N18 N20" xr:uid="{00000000-0002-0000-0000-000002000000}">
      <formula1>-1000000</formula1>
      <formula2>100000</formula2>
    </dataValidation>
    <dataValidation type="decimal" allowBlank="1" showInputMessage="1" showErrorMessage="1" errorTitle="Eingabeprüfung" error="Bitte geben Sie ein Zahlenformat ein." sqref="O30:O31 O49:O55 O34:O44 N35:N38" xr:uid="{00000000-0002-0000-0000-000003000000}">
      <formula1>-100000</formula1>
      <formula2>100000</formula2>
    </dataValidation>
    <dataValidation allowBlank="1" showInputMessage="1" showErrorMessage="1" errorTitle="Eingabeprüfung" error="Bitte geben Sie ein Datumsformat ein." sqref="P77" xr:uid="{00000000-0002-0000-0000-000004000000}"/>
  </dataValidations>
  <pageMargins left="0.39370078740157483" right="0.39370078740157483" top="0.55118110236220474" bottom="0" header="0.19685039370078741" footer="0"/>
  <pageSetup paperSize="9" scale="88" orientation="portrait" horizontalDpi="300" verticalDpi="300"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53FC0-176B-456D-8BF2-134533B585F4}">
  <sheetPr>
    <tabColor rgb="FFFFFFCC"/>
    <pageSetUpPr fitToPage="1"/>
  </sheetPr>
  <dimension ref="A1:AP467"/>
  <sheetViews>
    <sheetView showGridLines="0" view="pageBreakPreview" zoomScale="130" zoomScaleNormal="100" zoomScaleSheetLayoutView="130" workbookViewId="0">
      <selection activeCell="B9" sqref="B9"/>
    </sheetView>
  </sheetViews>
  <sheetFormatPr baseColWidth="10" defaultColWidth="11.42578125" defaultRowHeight="12.75" x14ac:dyDescent="0.2"/>
  <cols>
    <col min="1" max="1" width="3.28515625" style="4" customWidth="1"/>
    <col min="2" max="2" width="3.85546875" style="4" customWidth="1"/>
    <col min="3" max="3" width="70.85546875" style="4" customWidth="1"/>
    <col min="4" max="4" width="11.42578125" style="4" customWidth="1"/>
    <col min="5" max="5" width="22.140625" style="4" customWidth="1"/>
    <col min="6" max="6" width="5.140625" style="4" customWidth="1"/>
    <col min="7" max="7" width="8.140625" style="4" customWidth="1"/>
    <col min="8" max="8" width="4" style="4" customWidth="1"/>
    <col min="9" max="10" width="9" style="4" customWidth="1"/>
    <col min="11" max="11" width="9.7109375" style="147" customWidth="1"/>
    <col min="12" max="22" width="11.42578125" style="147" customWidth="1"/>
    <col min="23" max="16384" width="11.42578125" style="4"/>
  </cols>
  <sheetData>
    <row r="1" spans="1:42" ht="18" x14ac:dyDescent="0.25">
      <c r="E1" s="76" t="s">
        <v>25</v>
      </c>
      <c r="W1" s="77"/>
      <c r="X1" s="77"/>
      <c r="Y1" s="77"/>
      <c r="Z1" s="77"/>
      <c r="AA1" s="77"/>
      <c r="AB1" s="77"/>
      <c r="AC1" s="77"/>
      <c r="AD1" s="77"/>
      <c r="AE1" s="77"/>
      <c r="AF1" s="77"/>
      <c r="AG1" s="77"/>
      <c r="AH1" s="77"/>
      <c r="AI1" s="77"/>
      <c r="AJ1" s="77"/>
      <c r="AK1" s="77"/>
      <c r="AL1" s="77"/>
      <c r="AM1" s="77"/>
      <c r="AN1" s="77"/>
      <c r="AO1" s="77"/>
      <c r="AP1" s="77"/>
    </row>
    <row r="2" spans="1:42" ht="18" x14ac:dyDescent="0.25">
      <c r="E2" s="76" t="s">
        <v>26</v>
      </c>
      <c r="W2" s="77"/>
      <c r="X2" s="77"/>
      <c r="Y2" s="77"/>
      <c r="Z2" s="77"/>
      <c r="AA2" s="77"/>
      <c r="AB2" s="77"/>
      <c r="AC2" s="77"/>
      <c r="AD2" s="77"/>
      <c r="AE2" s="77"/>
      <c r="AF2" s="77"/>
      <c r="AG2" s="77"/>
      <c r="AH2" s="77"/>
      <c r="AI2" s="77"/>
      <c r="AJ2" s="77"/>
      <c r="AK2" s="77"/>
      <c r="AL2" s="77"/>
      <c r="AM2" s="77"/>
      <c r="AN2" s="77"/>
      <c r="AO2" s="77"/>
      <c r="AP2" s="77"/>
    </row>
    <row r="3" spans="1:42" ht="15" x14ac:dyDescent="0.2">
      <c r="B3" s="14"/>
      <c r="E3" s="78" t="s">
        <v>27</v>
      </c>
      <c r="W3" s="77"/>
      <c r="X3" s="77"/>
      <c r="Y3" s="77"/>
      <c r="Z3" s="77"/>
      <c r="AA3" s="77"/>
      <c r="AB3" s="77"/>
      <c r="AC3" s="77"/>
      <c r="AD3" s="77"/>
      <c r="AE3" s="77"/>
      <c r="AF3" s="77"/>
      <c r="AG3" s="77"/>
      <c r="AH3" s="77"/>
      <c r="AI3" s="77"/>
      <c r="AJ3" s="77"/>
      <c r="AK3" s="77"/>
      <c r="AL3" s="77"/>
      <c r="AM3" s="77"/>
      <c r="AN3" s="77"/>
      <c r="AO3" s="77"/>
      <c r="AP3" s="77"/>
    </row>
    <row r="4" spans="1:42" x14ac:dyDescent="0.2">
      <c r="A4" s="22"/>
      <c r="B4" s="79"/>
      <c r="C4" s="22"/>
      <c r="D4" s="22"/>
      <c r="E4" s="22"/>
      <c r="F4" s="22"/>
      <c r="G4" s="227"/>
      <c r="H4" s="227"/>
      <c r="I4" s="22"/>
      <c r="J4" s="22"/>
      <c r="W4" s="77"/>
      <c r="X4" s="77"/>
      <c r="Y4" s="77"/>
      <c r="Z4" s="77"/>
      <c r="AA4" s="77"/>
      <c r="AB4" s="77"/>
      <c r="AC4" s="77"/>
      <c r="AD4" s="77"/>
      <c r="AE4" s="77"/>
      <c r="AF4" s="77"/>
      <c r="AG4" s="77"/>
      <c r="AH4" s="77"/>
      <c r="AI4" s="77"/>
      <c r="AJ4" s="77"/>
      <c r="AK4" s="77"/>
      <c r="AL4" s="77"/>
      <c r="AM4" s="77"/>
      <c r="AN4" s="77"/>
      <c r="AO4" s="77"/>
      <c r="AP4" s="77"/>
    </row>
    <row r="5" spans="1:42" x14ac:dyDescent="0.2">
      <c r="W5" s="77"/>
      <c r="X5" s="77"/>
      <c r="Y5" s="77"/>
      <c r="Z5" s="77"/>
      <c r="AA5" s="77"/>
      <c r="AB5" s="77"/>
      <c r="AC5" s="77"/>
      <c r="AD5" s="77"/>
      <c r="AE5" s="77"/>
      <c r="AF5" s="77"/>
      <c r="AG5" s="77"/>
      <c r="AH5" s="77"/>
      <c r="AI5" s="77"/>
      <c r="AJ5" s="77"/>
      <c r="AK5" s="77"/>
      <c r="AL5" s="77"/>
      <c r="AM5" s="77"/>
      <c r="AN5" s="77"/>
      <c r="AO5" s="77"/>
      <c r="AP5" s="77"/>
    </row>
    <row r="6" spans="1:42" x14ac:dyDescent="0.2">
      <c r="W6" s="77"/>
      <c r="X6" s="77"/>
      <c r="Y6" s="77"/>
      <c r="Z6" s="77"/>
      <c r="AA6" s="77"/>
      <c r="AB6" s="77"/>
      <c r="AC6" s="77"/>
      <c r="AD6" s="77"/>
      <c r="AE6" s="77"/>
      <c r="AF6" s="77"/>
      <c r="AG6" s="77"/>
      <c r="AH6" s="77"/>
      <c r="AI6" s="77"/>
      <c r="AJ6" s="77"/>
      <c r="AK6" s="77"/>
      <c r="AL6" s="77"/>
      <c r="AM6" s="77"/>
      <c r="AN6" s="77"/>
      <c r="AO6" s="77"/>
      <c r="AP6" s="77"/>
    </row>
    <row r="7" spans="1:42" ht="18" x14ac:dyDescent="0.25">
      <c r="A7" s="80"/>
      <c r="W7" s="77"/>
      <c r="X7" s="77"/>
      <c r="Y7" s="77"/>
      <c r="Z7" s="77"/>
      <c r="AA7" s="77"/>
      <c r="AB7" s="77"/>
      <c r="AC7" s="77"/>
      <c r="AD7" s="77"/>
      <c r="AE7" s="77"/>
      <c r="AF7" s="77"/>
      <c r="AG7" s="77"/>
      <c r="AH7" s="77"/>
      <c r="AI7" s="77"/>
      <c r="AJ7" s="77"/>
      <c r="AK7" s="77"/>
      <c r="AL7" s="77"/>
      <c r="AM7" s="77"/>
      <c r="AN7" s="77"/>
      <c r="AO7" s="77"/>
      <c r="AP7" s="77"/>
    </row>
    <row r="8" spans="1:42" ht="18" x14ac:dyDescent="0.25">
      <c r="A8" s="80"/>
      <c r="C8" s="165" t="s">
        <v>179</v>
      </c>
      <c r="W8" s="77"/>
      <c r="X8" s="77"/>
      <c r="Y8" s="77"/>
      <c r="Z8" s="77"/>
      <c r="AA8" s="77"/>
      <c r="AB8" s="77"/>
      <c r="AC8" s="77"/>
      <c r="AD8" s="77"/>
      <c r="AE8" s="77"/>
      <c r="AF8" s="77"/>
      <c r="AG8" s="77"/>
      <c r="AH8" s="77"/>
      <c r="AI8" s="77"/>
      <c r="AJ8" s="77"/>
      <c r="AK8" s="77"/>
      <c r="AL8" s="77"/>
      <c r="AM8" s="77"/>
      <c r="AN8" s="77"/>
      <c r="AO8" s="77"/>
      <c r="AP8" s="77"/>
    </row>
    <row r="9" spans="1:42" ht="18" x14ac:dyDescent="0.25">
      <c r="A9" s="164"/>
      <c r="B9" s="124"/>
      <c r="C9" s="124"/>
      <c r="D9" s="124"/>
      <c r="E9" s="124"/>
      <c r="F9" s="124"/>
      <c r="G9" s="124"/>
      <c r="H9" s="124"/>
      <c r="W9" s="77"/>
      <c r="X9" s="77"/>
      <c r="Y9" s="77"/>
      <c r="Z9" s="77"/>
      <c r="AA9" s="77"/>
      <c r="AB9" s="77"/>
      <c r="AC9" s="77"/>
      <c r="AD9" s="77"/>
      <c r="AE9" s="77"/>
      <c r="AF9" s="77"/>
      <c r="AG9" s="77"/>
      <c r="AH9" s="77"/>
      <c r="AI9" s="77"/>
      <c r="AJ9" s="77"/>
      <c r="AK9" s="77"/>
      <c r="AL9" s="77"/>
      <c r="AM9" s="77"/>
      <c r="AN9" s="77"/>
      <c r="AO9" s="77"/>
      <c r="AP9" s="77"/>
    </row>
    <row r="10" spans="1:42" ht="15" x14ac:dyDescent="0.25">
      <c r="B10" s="124"/>
      <c r="C10" s="205" t="s">
        <v>180</v>
      </c>
      <c r="D10" s="124"/>
      <c r="E10" s="124"/>
      <c r="F10" s="124"/>
      <c r="G10" s="124"/>
      <c r="H10" s="124"/>
      <c r="W10" s="77"/>
      <c r="X10" s="77"/>
      <c r="Y10" s="77"/>
      <c r="Z10" s="77"/>
      <c r="AA10" s="77"/>
      <c r="AB10" s="77"/>
      <c r="AC10" s="77"/>
      <c r="AD10" s="77"/>
      <c r="AE10" s="77"/>
      <c r="AF10" s="77"/>
      <c r="AG10" s="77"/>
      <c r="AH10" s="77"/>
      <c r="AI10" s="77"/>
      <c r="AJ10" s="77"/>
      <c r="AK10" s="77"/>
      <c r="AL10" s="77"/>
      <c r="AM10" s="77"/>
      <c r="AN10" s="77"/>
      <c r="AO10" s="77"/>
      <c r="AP10" s="77"/>
    </row>
    <row r="11" spans="1:42" x14ac:dyDescent="0.2">
      <c r="B11" s="124"/>
      <c r="C11" s="124"/>
      <c r="D11" s="124"/>
      <c r="E11" s="124"/>
      <c r="F11" s="124"/>
      <c r="G11" s="124"/>
      <c r="H11" s="124"/>
      <c r="W11" s="77"/>
      <c r="X11" s="77"/>
      <c r="Y11" s="77"/>
      <c r="Z11" s="77"/>
      <c r="AA11" s="77"/>
      <c r="AB11" s="77"/>
      <c r="AC11" s="77"/>
      <c r="AD11" s="77"/>
      <c r="AE11" s="77"/>
      <c r="AF11" s="77"/>
      <c r="AG11" s="77"/>
      <c r="AH11" s="77"/>
      <c r="AI11" s="77"/>
      <c r="AJ11" s="77"/>
      <c r="AK11" s="77"/>
      <c r="AL11" s="77"/>
      <c r="AM11" s="77"/>
      <c r="AN11" s="77"/>
      <c r="AO11" s="77"/>
      <c r="AP11" s="77"/>
    </row>
    <row r="12" spans="1:42" x14ac:dyDescent="0.2">
      <c r="B12" s="124"/>
      <c r="C12" s="124"/>
      <c r="D12" s="124"/>
      <c r="E12" s="124"/>
      <c r="F12" s="124"/>
      <c r="G12" s="124"/>
      <c r="H12" s="124"/>
      <c r="W12" s="77"/>
      <c r="X12" s="77"/>
      <c r="Y12" s="77"/>
      <c r="Z12" s="77"/>
      <c r="AA12" s="77"/>
      <c r="AB12" s="77"/>
      <c r="AC12" s="77"/>
      <c r="AD12" s="77"/>
      <c r="AE12" s="77"/>
      <c r="AF12" s="77"/>
      <c r="AG12" s="77"/>
      <c r="AH12" s="77"/>
      <c r="AI12" s="77"/>
      <c r="AJ12" s="77"/>
      <c r="AK12" s="77"/>
      <c r="AL12" s="77"/>
      <c r="AM12" s="77"/>
      <c r="AN12" s="77"/>
      <c r="AO12" s="77"/>
      <c r="AP12" s="77"/>
    </row>
    <row r="13" spans="1:42" x14ac:dyDescent="0.2">
      <c r="A13" s="14"/>
      <c r="W13" s="77"/>
      <c r="X13" s="77"/>
      <c r="Y13" s="77"/>
      <c r="Z13" s="77"/>
      <c r="AA13" s="77"/>
      <c r="AB13" s="77"/>
      <c r="AC13" s="77"/>
      <c r="AD13" s="77"/>
      <c r="AE13" s="77"/>
      <c r="AF13" s="77"/>
      <c r="AG13" s="77"/>
      <c r="AH13" s="77"/>
      <c r="AI13" s="77"/>
      <c r="AJ13" s="77"/>
      <c r="AK13" s="77"/>
      <c r="AL13" s="77"/>
      <c r="AM13" s="77"/>
      <c r="AN13" s="77"/>
      <c r="AO13" s="77"/>
      <c r="AP13" s="77"/>
    </row>
    <row r="14" spans="1:42" x14ac:dyDescent="0.2">
      <c r="C14" s="181"/>
      <c r="D14" s="182"/>
      <c r="E14" s="182"/>
      <c r="F14" s="182"/>
      <c r="G14" s="182"/>
      <c r="H14" s="182"/>
      <c r="W14" s="77"/>
      <c r="X14" s="77"/>
      <c r="Y14" s="77"/>
      <c r="Z14" s="77"/>
      <c r="AA14" s="77"/>
      <c r="AB14" s="77"/>
      <c r="AC14" s="77"/>
      <c r="AD14" s="77"/>
      <c r="AE14" s="77"/>
      <c r="AF14" s="77"/>
      <c r="AG14" s="77"/>
      <c r="AH14" s="77"/>
      <c r="AI14" s="77"/>
      <c r="AJ14" s="77"/>
      <c r="AK14" s="77"/>
      <c r="AL14" s="77"/>
      <c r="AM14" s="77"/>
      <c r="AN14" s="77"/>
      <c r="AO14" s="77"/>
      <c r="AP14" s="77"/>
    </row>
    <row r="15" spans="1:42" x14ac:dyDescent="0.2">
      <c r="A15" s="81"/>
      <c r="W15" s="77"/>
      <c r="X15" s="77"/>
      <c r="Y15" s="77"/>
      <c r="Z15" s="77"/>
      <c r="AA15" s="77"/>
      <c r="AB15" s="77"/>
      <c r="AC15" s="77"/>
      <c r="AD15" s="77"/>
      <c r="AE15" s="77"/>
      <c r="AF15" s="77"/>
      <c r="AG15" s="77"/>
      <c r="AH15" s="77"/>
      <c r="AI15" s="77"/>
      <c r="AJ15" s="77"/>
      <c r="AK15" s="77"/>
      <c r="AL15" s="77"/>
      <c r="AM15" s="77"/>
      <c r="AN15" s="77"/>
      <c r="AO15" s="77"/>
      <c r="AP15" s="77"/>
    </row>
    <row r="16" spans="1:42" x14ac:dyDescent="0.2">
      <c r="W16" s="77"/>
      <c r="X16" s="77"/>
      <c r="Y16" s="77"/>
      <c r="Z16" s="77"/>
      <c r="AA16" s="77"/>
      <c r="AB16" s="77"/>
      <c r="AC16" s="77"/>
      <c r="AD16" s="77"/>
      <c r="AE16" s="77"/>
      <c r="AF16" s="77"/>
      <c r="AG16" s="77"/>
      <c r="AH16" s="77"/>
      <c r="AI16" s="77"/>
      <c r="AJ16" s="77"/>
      <c r="AK16" s="77"/>
      <c r="AL16" s="77"/>
      <c r="AM16" s="77"/>
      <c r="AN16" s="77"/>
      <c r="AO16" s="77"/>
      <c r="AP16" s="77"/>
    </row>
    <row r="17" spans="1:42" x14ac:dyDescent="0.2">
      <c r="A17" s="81"/>
      <c r="W17" s="77"/>
      <c r="X17" s="77"/>
      <c r="Y17" s="77"/>
      <c r="Z17" s="77"/>
      <c r="AA17" s="77"/>
      <c r="AB17" s="77"/>
      <c r="AC17" s="77"/>
      <c r="AD17" s="77"/>
      <c r="AE17" s="77"/>
      <c r="AF17" s="77"/>
      <c r="AG17" s="77"/>
      <c r="AH17" s="77"/>
      <c r="AI17" s="77"/>
      <c r="AJ17" s="77"/>
      <c r="AK17" s="77"/>
      <c r="AL17" s="77"/>
      <c r="AM17" s="77"/>
      <c r="AN17" s="77"/>
      <c r="AO17" s="77"/>
      <c r="AP17" s="77"/>
    </row>
    <row r="18" spans="1:42" x14ac:dyDescent="0.2">
      <c r="C18" s="84"/>
      <c r="W18" s="77"/>
      <c r="X18" s="77"/>
      <c r="Y18" s="77"/>
      <c r="Z18" s="77"/>
      <c r="AA18" s="77"/>
      <c r="AB18" s="77"/>
      <c r="AC18" s="77"/>
      <c r="AD18" s="77"/>
      <c r="AE18" s="77"/>
      <c r="AF18" s="77"/>
      <c r="AG18" s="77"/>
      <c r="AH18" s="77"/>
      <c r="AI18" s="77"/>
      <c r="AJ18" s="77"/>
      <c r="AK18" s="77"/>
      <c r="AL18" s="77"/>
      <c r="AM18" s="77"/>
      <c r="AN18" s="77"/>
      <c r="AO18" s="77"/>
      <c r="AP18" s="77"/>
    </row>
    <row r="19" spans="1:42" x14ac:dyDescent="0.2">
      <c r="A19" s="81"/>
      <c r="C19" s="84"/>
      <c r="W19" s="77"/>
      <c r="X19" s="77"/>
      <c r="Y19" s="77"/>
      <c r="Z19" s="77"/>
      <c r="AA19" s="77"/>
      <c r="AB19" s="77"/>
      <c r="AC19" s="77"/>
      <c r="AD19" s="77"/>
      <c r="AE19" s="77"/>
      <c r="AF19" s="77"/>
      <c r="AG19" s="77"/>
      <c r="AH19" s="77"/>
      <c r="AI19" s="77"/>
      <c r="AJ19" s="77"/>
      <c r="AK19" s="77"/>
      <c r="AL19" s="77"/>
      <c r="AM19" s="77"/>
      <c r="AN19" s="77"/>
      <c r="AO19" s="77"/>
      <c r="AP19" s="77"/>
    </row>
    <row r="20" spans="1:42" x14ac:dyDescent="0.2">
      <c r="C20" s="84"/>
      <c r="W20" s="77"/>
      <c r="X20" s="77"/>
      <c r="Y20" s="77"/>
      <c r="Z20" s="77"/>
      <c r="AA20" s="77"/>
      <c r="AB20" s="77"/>
      <c r="AC20" s="77"/>
      <c r="AD20" s="77"/>
      <c r="AE20" s="77"/>
      <c r="AF20" s="77"/>
      <c r="AG20" s="77"/>
      <c r="AH20" s="77"/>
      <c r="AI20" s="77"/>
      <c r="AJ20" s="77"/>
      <c r="AK20" s="77"/>
      <c r="AL20" s="77"/>
      <c r="AM20" s="77"/>
      <c r="AN20" s="77"/>
      <c r="AO20" s="77"/>
      <c r="AP20" s="77"/>
    </row>
    <row r="21" spans="1:42" x14ac:dyDescent="0.2">
      <c r="C21" s="84"/>
      <c r="W21" s="77"/>
      <c r="X21" s="77"/>
      <c r="Y21" s="77"/>
      <c r="Z21" s="77"/>
      <c r="AA21" s="77"/>
      <c r="AB21" s="77"/>
      <c r="AC21" s="77"/>
      <c r="AD21" s="77"/>
      <c r="AE21" s="77"/>
      <c r="AF21" s="77"/>
      <c r="AG21" s="77"/>
      <c r="AH21" s="77"/>
      <c r="AI21" s="77"/>
      <c r="AJ21" s="77"/>
      <c r="AK21" s="77"/>
      <c r="AL21" s="77"/>
      <c r="AM21" s="77"/>
      <c r="AN21" s="77"/>
      <c r="AO21" s="77"/>
      <c r="AP21" s="77"/>
    </row>
    <row r="22" spans="1:42" x14ac:dyDescent="0.2">
      <c r="C22" s="84"/>
      <c r="W22" s="77"/>
      <c r="X22" s="77"/>
      <c r="Y22" s="77"/>
      <c r="Z22" s="77"/>
      <c r="AA22" s="77"/>
      <c r="AB22" s="77"/>
      <c r="AC22" s="77"/>
      <c r="AD22" s="77"/>
      <c r="AE22" s="77"/>
      <c r="AF22" s="77"/>
      <c r="AG22" s="77"/>
      <c r="AH22" s="77"/>
      <c r="AI22" s="77"/>
      <c r="AJ22" s="77"/>
      <c r="AK22" s="77"/>
      <c r="AL22" s="77"/>
      <c r="AM22" s="77"/>
      <c r="AN22" s="77"/>
      <c r="AO22" s="77"/>
      <c r="AP22" s="77"/>
    </row>
    <row r="23" spans="1:42" x14ac:dyDescent="0.2">
      <c r="A23" s="14"/>
      <c r="W23" s="77"/>
      <c r="X23" s="77"/>
      <c r="Y23" s="77"/>
      <c r="Z23" s="77"/>
      <c r="AA23" s="77"/>
      <c r="AB23" s="77"/>
      <c r="AC23" s="77"/>
      <c r="AD23" s="77"/>
      <c r="AE23" s="77"/>
      <c r="AF23" s="77"/>
      <c r="AG23" s="77"/>
      <c r="AH23" s="77"/>
      <c r="AI23" s="77"/>
      <c r="AJ23" s="77"/>
      <c r="AK23" s="77"/>
      <c r="AL23" s="77"/>
      <c r="AM23" s="77"/>
      <c r="AN23" s="77"/>
      <c r="AO23" s="77"/>
      <c r="AP23" s="77"/>
    </row>
    <row r="24" spans="1:42" x14ac:dyDescent="0.2">
      <c r="A24" s="82"/>
      <c r="C24" s="14"/>
      <c r="W24" s="77"/>
      <c r="X24" s="77"/>
      <c r="Y24" s="77"/>
      <c r="Z24" s="77"/>
      <c r="AA24" s="77"/>
      <c r="AB24" s="77"/>
      <c r="AC24" s="77"/>
      <c r="AD24" s="77"/>
      <c r="AE24" s="77"/>
      <c r="AF24" s="77"/>
      <c r="AG24" s="77"/>
      <c r="AH24" s="77"/>
      <c r="AI24" s="77"/>
      <c r="AJ24" s="77"/>
      <c r="AK24" s="77"/>
      <c r="AL24" s="77"/>
      <c r="AM24" s="77"/>
      <c r="AN24" s="77"/>
      <c r="AO24" s="77"/>
      <c r="AP24" s="77"/>
    </row>
    <row r="25" spans="1:42" x14ac:dyDescent="0.2">
      <c r="W25" s="77"/>
      <c r="X25" s="77"/>
      <c r="Y25" s="77"/>
      <c r="Z25" s="77"/>
      <c r="AA25" s="77"/>
      <c r="AB25" s="77"/>
      <c r="AC25" s="77"/>
      <c r="AD25" s="77"/>
      <c r="AE25" s="77"/>
      <c r="AF25" s="77"/>
      <c r="AG25" s="77"/>
      <c r="AH25" s="77"/>
      <c r="AI25" s="77"/>
      <c r="AJ25" s="77"/>
      <c r="AK25" s="77"/>
      <c r="AL25" s="77"/>
      <c r="AM25" s="77"/>
      <c r="AN25" s="77"/>
      <c r="AO25" s="77"/>
      <c r="AP25" s="77"/>
    </row>
    <row r="26" spans="1:42" x14ac:dyDescent="0.2">
      <c r="A26" s="14"/>
      <c r="W26" s="77"/>
      <c r="X26" s="77"/>
      <c r="Y26" s="77"/>
      <c r="Z26" s="77"/>
      <c r="AA26" s="77"/>
      <c r="AB26" s="77"/>
      <c r="AC26" s="77"/>
      <c r="AD26" s="77"/>
      <c r="AE26" s="77"/>
      <c r="AF26" s="77"/>
      <c r="AG26" s="77"/>
      <c r="AH26" s="77"/>
      <c r="AI26" s="77"/>
      <c r="AJ26" s="77"/>
      <c r="AK26" s="77"/>
      <c r="AL26" s="77"/>
      <c r="AM26" s="77"/>
      <c r="AN26" s="77"/>
      <c r="AO26" s="77"/>
      <c r="AP26" s="77"/>
    </row>
    <row r="27" spans="1:42" x14ac:dyDescent="0.2">
      <c r="A27" s="81"/>
      <c r="B27" s="83"/>
      <c r="W27" s="77"/>
      <c r="X27" s="77"/>
      <c r="Y27" s="77"/>
      <c r="Z27" s="77"/>
      <c r="AA27" s="77"/>
      <c r="AB27" s="77"/>
      <c r="AC27" s="77"/>
      <c r="AD27" s="77"/>
      <c r="AE27" s="77"/>
      <c r="AF27" s="77"/>
      <c r="AG27" s="77"/>
      <c r="AH27" s="77"/>
      <c r="AI27" s="77"/>
      <c r="AJ27" s="77"/>
      <c r="AK27" s="77"/>
      <c r="AL27" s="77"/>
      <c r="AM27" s="77"/>
      <c r="AN27" s="77"/>
      <c r="AO27" s="77"/>
      <c r="AP27" s="77"/>
    </row>
    <row r="28" spans="1:42" x14ac:dyDescent="0.2">
      <c r="A28" s="81"/>
      <c r="W28" s="77"/>
      <c r="X28" s="77"/>
      <c r="Y28" s="77"/>
      <c r="Z28" s="77"/>
      <c r="AA28" s="77"/>
      <c r="AB28" s="77"/>
      <c r="AC28" s="77"/>
      <c r="AD28" s="77"/>
      <c r="AE28" s="77"/>
      <c r="AF28" s="77"/>
      <c r="AG28" s="77"/>
      <c r="AH28" s="77"/>
      <c r="AI28" s="77"/>
      <c r="AJ28" s="77"/>
      <c r="AK28" s="77"/>
      <c r="AL28" s="77"/>
      <c r="AM28" s="77"/>
      <c r="AN28" s="77"/>
      <c r="AO28" s="77"/>
      <c r="AP28" s="77"/>
    </row>
    <row r="29" spans="1:42" x14ac:dyDescent="0.2">
      <c r="W29" s="77"/>
      <c r="X29" s="77"/>
      <c r="Y29" s="77"/>
      <c r="Z29" s="77"/>
      <c r="AA29" s="77"/>
      <c r="AB29" s="77"/>
      <c r="AC29" s="77"/>
      <c r="AD29" s="77"/>
      <c r="AE29" s="77"/>
      <c r="AF29" s="77"/>
      <c r="AG29" s="77"/>
      <c r="AH29" s="77"/>
      <c r="AI29" s="77"/>
      <c r="AJ29" s="77"/>
      <c r="AK29" s="77"/>
      <c r="AL29" s="77"/>
      <c r="AM29" s="77"/>
      <c r="AN29" s="77"/>
      <c r="AO29" s="77"/>
      <c r="AP29" s="77"/>
    </row>
    <row r="30" spans="1:42" x14ac:dyDescent="0.2">
      <c r="A30" s="81"/>
      <c r="B30" s="83"/>
      <c r="W30" s="77"/>
      <c r="X30" s="77"/>
      <c r="Y30" s="77"/>
      <c r="Z30" s="77"/>
      <c r="AA30" s="77"/>
      <c r="AB30" s="77"/>
      <c r="AC30" s="77"/>
      <c r="AD30" s="77"/>
      <c r="AE30" s="77"/>
      <c r="AF30" s="77"/>
      <c r="AG30" s="77"/>
      <c r="AH30" s="77"/>
      <c r="AI30" s="77"/>
      <c r="AJ30" s="77"/>
      <c r="AK30" s="77"/>
      <c r="AL30" s="77"/>
      <c r="AM30" s="77"/>
      <c r="AN30" s="77"/>
      <c r="AO30" s="77"/>
      <c r="AP30" s="77"/>
    </row>
    <row r="31" spans="1:42" x14ac:dyDescent="0.2">
      <c r="W31" s="77"/>
      <c r="X31" s="77"/>
      <c r="Y31" s="77"/>
      <c r="Z31" s="77"/>
      <c r="AA31" s="77"/>
      <c r="AB31" s="77"/>
      <c r="AC31" s="77"/>
      <c r="AD31" s="77"/>
      <c r="AE31" s="77"/>
      <c r="AF31" s="77"/>
      <c r="AG31" s="77"/>
      <c r="AH31" s="77"/>
      <c r="AI31" s="77"/>
      <c r="AJ31" s="77"/>
      <c r="AK31" s="77"/>
      <c r="AL31" s="77"/>
      <c r="AM31" s="77"/>
      <c r="AN31" s="77"/>
      <c r="AO31" s="77"/>
      <c r="AP31" s="77"/>
    </row>
    <row r="32" spans="1:42" x14ac:dyDescent="0.2">
      <c r="C32" s="14"/>
      <c r="W32" s="77"/>
      <c r="X32" s="77"/>
      <c r="Y32" s="77"/>
      <c r="Z32" s="77"/>
      <c r="AA32" s="77"/>
      <c r="AB32" s="77"/>
      <c r="AC32" s="77"/>
      <c r="AD32" s="77"/>
      <c r="AE32" s="77"/>
      <c r="AF32" s="77"/>
      <c r="AG32" s="77"/>
      <c r="AH32" s="77"/>
      <c r="AI32" s="77"/>
      <c r="AJ32" s="77"/>
      <c r="AK32" s="77"/>
      <c r="AL32" s="77"/>
      <c r="AM32" s="77"/>
      <c r="AN32" s="77"/>
      <c r="AO32" s="77"/>
      <c r="AP32" s="77"/>
    </row>
    <row r="33" spans="1:42" x14ac:dyDescent="0.2">
      <c r="A33" s="14"/>
      <c r="W33" s="77"/>
      <c r="X33" s="77"/>
      <c r="Y33" s="77"/>
      <c r="Z33" s="77"/>
      <c r="AA33" s="77"/>
      <c r="AB33" s="77"/>
      <c r="AC33" s="77"/>
      <c r="AD33" s="77"/>
      <c r="AE33" s="77"/>
      <c r="AF33" s="77"/>
      <c r="AG33" s="77"/>
      <c r="AH33" s="77"/>
      <c r="AI33" s="77"/>
      <c r="AJ33" s="77"/>
      <c r="AK33" s="77"/>
      <c r="AL33" s="77"/>
      <c r="AM33" s="77"/>
      <c r="AN33" s="77"/>
      <c r="AO33" s="77"/>
      <c r="AP33" s="77"/>
    </row>
    <row r="34" spans="1:42" x14ac:dyDescent="0.2">
      <c r="A34" s="81"/>
      <c r="B34" s="83"/>
      <c r="W34" s="77"/>
      <c r="X34" s="77"/>
      <c r="Y34" s="77"/>
      <c r="Z34" s="77"/>
      <c r="AA34" s="77"/>
      <c r="AB34" s="77"/>
      <c r="AC34" s="77"/>
      <c r="AD34" s="77"/>
      <c r="AE34" s="77"/>
      <c r="AF34" s="77"/>
      <c r="AG34" s="77"/>
      <c r="AH34" s="77"/>
      <c r="AI34" s="77"/>
      <c r="AJ34" s="77"/>
      <c r="AK34" s="77"/>
      <c r="AL34" s="77"/>
      <c r="AM34" s="77"/>
      <c r="AN34" s="77"/>
      <c r="AO34" s="77"/>
      <c r="AP34" s="77"/>
    </row>
    <row r="35" spans="1:42" x14ac:dyDescent="0.2">
      <c r="W35" s="77"/>
      <c r="X35" s="77"/>
      <c r="Y35" s="77"/>
      <c r="Z35" s="77"/>
      <c r="AA35" s="77"/>
      <c r="AB35" s="77"/>
      <c r="AC35" s="77"/>
      <c r="AD35" s="77"/>
      <c r="AE35" s="77"/>
      <c r="AF35" s="77"/>
      <c r="AG35" s="77"/>
      <c r="AH35" s="77"/>
      <c r="AI35" s="77"/>
      <c r="AJ35" s="77"/>
      <c r="AK35" s="77"/>
      <c r="AL35" s="77"/>
      <c r="AM35" s="77"/>
      <c r="AN35" s="77"/>
      <c r="AO35" s="77"/>
      <c r="AP35" s="77"/>
    </row>
    <row r="36" spans="1:42" x14ac:dyDescent="0.2">
      <c r="W36" s="77"/>
      <c r="X36" s="77"/>
      <c r="Y36" s="77"/>
      <c r="Z36" s="77"/>
      <c r="AA36" s="77"/>
      <c r="AB36" s="77"/>
      <c r="AC36" s="77"/>
      <c r="AD36" s="77"/>
      <c r="AE36" s="77"/>
      <c r="AF36" s="77"/>
      <c r="AG36" s="77"/>
      <c r="AH36" s="77"/>
      <c r="AI36" s="77"/>
      <c r="AJ36" s="77"/>
      <c r="AK36" s="77"/>
      <c r="AL36" s="77"/>
      <c r="AM36" s="77"/>
      <c r="AN36" s="77"/>
      <c r="AO36" s="77"/>
      <c r="AP36" s="77"/>
    </row>
    <row r="37" spans="1:42" x14ac:dyDescent="0.2">
      <c r="W37" s="77"/>
      <c r="X37" s="77"/>
      <c r="Y37" s="77"/>
      <c r="Z37" s="77"/>
      <c r="AA37" s="77"/>
      <c r="AB37" s="77"/>
      <c r="AC37" s="77"/>
      <c r="AD37" s="77"/>
      <c r="AE37" s="77"/>
      <c r="AF37" s="77"/>
      <c r="AG37" s="77"/>
      <c r="AH37" s="77"/>
      <c r="AI37" s="77"/>
      <c r="AJ37" s="77"/>
      <c r="AK37" s="77"/>
      <c r="AL37" s="77"/>
      <c r="AM37" s="77"/>
      <c r="AN37" s="77"/>
      <c r="AO37" s="77"/>
      <c r="AP37" s="77"/>
    </row>
    <row r="38" spans="1:42" x14ac:dyDescent="0.2">
      <c r="W38" s="77"/>
      <c r="X38" s="77"/>
      <c r="Y38" s="77"/>
      <c r="Z38" s="77"/>
      <c r="AA38" s="77"/>
      <c r="AB38" s="77"/>
      <c r="AC38" s="77"/>
      <c r="AD38" s="77"/>
      <c r="AE38" s="77"/>
      <c r="AF38" s="77"/>
      <c r="AG38" s="77"/>
      <c r="AH38" s="77"/>
      <c r="AI38" s="77"/>
      <c r="AJ38" s="77"/>
      <c r="AK38" s="77"/>
      <c r="AL38" s="77"/>
      <c r="AM38" s="77"/>
      <c r="AN38" s="77"/>
      <c r="AO38" s="77"/>
      <c r="AP38" s="77"/>
    </row>
    <row r="39" spans="1:42" x14ac:dyDescent="0.2">
      <c r="W39" s="77"/>
      <c r="X39" s="77"/>
      <c r="Y39" s="77"/>
      <c r="Z39" s="77"/>
      <c r="AA39" s="77"/>
      <c r="AB39" s="77"/>
      <c r="AC39" s="77"/>
      <c r="AD39" s="77"/>
      <c r="AE39" s="77"/>
      <c r="AF39" s="77"/>
      <c r="AG39" s="77"/>
      <c r="AH39" s="77"/>
      <c r="AI39" s="77"/>
      <c r="AJ39" s="77"/>
      <c r="AK39" s="77"/>
      <c r="AL39" s="77"/>
      <c r="AM39" s="77"/>
      <c r="AN39" s="77"/>
      <c r="AO39" s="77"/>
      <c r="AP39" s="77"/>
    </row>
    <row r="40" spans="1:42" x14ac:dyDescent="0.2">
      <c r="W40" s="77"/>
      <c r="X40" s="77"/>
      <c r="Y40" s="77"/>
      <c r="Z40" s="77"/>
      <c r="AA40" s="77"/>
      <c r="AB40" s="77"/>
      <c r="AC40" s="77"/>
      <c r="AD40" s="77"/>
      <c r="AE40" s="77"/>
      <c r="AF40" s="77"/>
      <c r="AG40" s="77"/>
      <c r="AH40" s="77"/>
      <c r="AI40" s="77"/>
      <c r="AJ40" s="77"/>
      <c r="AK40" s="77"/>
      <c r="AL40" s="77"/>
      <c r="AM40" s="77"/>
      <c r="AN40" s="77"/>
      <c r="AO40" s="77"/>
      <c r="AP40" s="77"/>
    </row>
    <row r="41" spans="1:42" x14ac:dyDescent="0.2">
      <c r="W41" s="77"/>
      <c r="X41" s="77"/>
      <c r="Y41" s="77"/>
      <c r="Z41" s="77"/>
      <c r="AA41" s="77"/>
      <c r="AB41" s="77"/>
      <c r="AC41" s="77"/>
      <c r="AD41" s="77"/>
      <c r="AE41" s="77"/>
      <c r="AF41" s="77"/>
      <c r="AG41" s="77"/>
      <c r="AH41" s="77"/>
      <c r="AI41" s="77"/>
      <c r="AJ41" s="77"/>
      <c r="AK41" s="77"/>
      <c r="AL41" s="77"/>
      <c r="AM41" s="77"/>
      <c r="AN41" s="77"/>
      <c r="AO41" s="77"/>
      <c r="AP41" s="77"/>
    </row>
    <row r="42" spans="1:42" x14ac:dyDescent="0.2">
      <c r="W42" s="77"/>
      <c r="X42" s="77"/>
      <c r="Y42" s="77"/>
      <c r="Z42" s="77"/>
      <c r="AA42" s="77"/>
      <c r="AB42" s="77"/>
      <c r="AC42" s="77"/>
      <c r="AD42" s="77"/>
      <c r="AE42" s="77"/>
      <c r="AF42" s="77"/>
      <c r="AG42" s="77"/>
      <c r="AH42" s="77"/>
      <c r="AI42" s="77"/>
      <c r="AJ42" s="77"/>
      <c r="AK42" s="77"/>
      <c r="AL42" s="77"/>
      <c r="AM42" s="77"/>
      <c r="AN42" s="77"/>
      <c r="AO42" s="77"/>
      <c r="AP42" s="77"/>
    </row>
    <row r="43" spans="1:42" x14ac:dyDescent="0.2">
      <c r="W43" s="77"/>
      <c r="X43" s="77"/>
      <c r="Y43" s="77"/>
      <c r="Z43" s="77"/>
      <c r="AA43" s="77"/>
      <c r="AB43" s="77"/>
      <c r="AC43" s="77"/>
      <c r="AD43" s="77"/>
      <c r="AE43" s="77"/>
      <c r="AF43" s="77"/>
      <c r="AG43" s="77"/>
      <c r="AH43" s="77"/>
      <c r="AI43" s="77"/>
      <c r="AJ43" s="77"/>
      <c r="AK43" s="77"/>
      <c r="AL43" s="77"/>
      <c r="AM43" s="77"/>
      <c r="AN43" s="77"/>
      <c r="AO43" s="77"/>
      <c r="AP43" s="77"/>
    </row>
    <row r="44" spans="1:42" x14ac:dyDescent="0.2">
      <c r="W44" s="77"/>
      <c r="X44" s="77"/>
      <c r="Y44" s="77"/>
      <c r="Z44" s="77"/>
      <c r="AA44" s="77"/>
      <c r="AB44" s="77"/>
      <c r="AC44" s="77"/>
      <c r="AD44" s="77"/>
      <c r="AE44" s="77"/>
      <c r="AF44" s="77"/>
      <c r="AG44" s="77"/>
      <c r="AH44" s="77"/>
      <c r="AI44" s="77"/>
      <c r="AJ44" s="77"/>
      <c r="AK44" s="77"/>
      <c r="AL44" s="77"/>
      <c r="AM44" s="77"/>
      <c r="AN44" s="77"/>
      <c r="AO44" s="77"/>
      <c r="AP44" s="77"/>
    </row>
    <row r="45" spans="1:42" x14ac:dyDescent="0.2">
      <c r="W45" s="77"/>
      <c r="X45" s="77"/>
      <c r="Y45" s="77"/>
      <c r="Z45" s="77"/>
      <c r="AA45" s="77"/>
      <c r="AB45" s="77"/>
      <c r="AC45" s="77"/>
      <c r="AD45" s="77"/>
      <c r="AE45" s="77"/>
      <c r="AF45" s="77"/>
      <c r="AG45" s="77"/>
      <c r="AH45" s="77"/>
      <c r="AI45" s="77"/>
      <c r="AJ45" s="77"/>
      <c r="AK45" s="77"/>
      <c r="AL45" s="77"/>
      <c r="AM45" s="77"/>
      <c r="AN45" s="77"/>
      <c r="AO45" s="77"/>
      <c r="AP45" s="77"/>
    </row>
    <row r="46" spans="1:42" x14ac:dyDescent="0.2">
      <c r="A46" s="81"/>
      <c r="B46" s="83"/>
      <c r="W46" s="77"/>
      <c r="X46" s="77"/>
      <c r="Y46" s="77"/>
      <c r="Z46" s="77"/>
      <c r="AA46" s="77"/>
      <c r="AB46" s="77"/>
      <c r="AC46" s="77"/>
      <c r="AD46" s="77"/>
      <c r="AE46" s="77"/>
      <c r="AF46" s="77"/>
      <c r="AG46" s="77"/>
      <c r="AH46" s="77"/>
      <c r="AI46" s="77"/>
      <c r="AJ46" s="77"/>
      <c r="AK46" s="77"/>
      <c r="AL46" s="77"/>
      <c r="AM46" s="77"/>
      <c r="AN46" s="77"/>
      <c r="AO46" s="77"/>
      <c r="AP46" s="77"/>
    </row>
    <row r="47" spans="1:42" x14ac:dyDescent="0.2">
      <c r="W47" s="77"/>
      <c r="X47" s="77"/>
      <c r="Y47" s="77"/>
      <c r="Z47" s="77"/>
      <c r="AA47" s="77"/>
      <c r="AB47" s="77"/>
      <c r="AC47" s="77"/>
      <c r="AD47" s="77"/>
      <c r="AE47" s="77"/>
      <c r="AF47" s="77"/>
      <c r="AG47" s="77"/>
      <c r="AH47" s="77"/>
      <c r="AI47" s="77"/>
      <c r="AJ47" s="77"/>
      <c r="AK47" s="77"/>
      <c r="AL47" s="77"/>
      <c r="AM47" s="77"/>
      <c r="AN47" s="77"/>
      <c r="AO47" s="77"/>
      <c r="AP47" s="77"/>
    </row>
    <row r="48" spans="1:42" x14ac:dyDescent="0.2">
      <c r="A48" s="81"/>
      <c r="B48" s="83"/>
      <c r="W48" s="77"/>
      <c r="X48" s="77"/>
      <c r="Y48" s="77"/>
      <c r="Z48" s="77"/>
      <c r="AA48" s="77"/>
      <c r="AB48" s="77"/>
      <c r="AC48" s="77"/>
      <c r="AD48" s="77"/>
      <c r="AE48" s="77"/>
      <c r="AF48" s="77"/>
      <c r="AG48" s="77"/>
      <c r="AH48" s="77"/>
      <c r="AI48" s="77"/>
      <c r="AJ48" s="77"/>
      <c r="AK48" s="77"/>
      <c r="AL48" s="77"/>
      <c r="AM48" s="77"/>
      <c r="AN48" s="77"/>
      <c r="AO48" s="77"/>
      <c r="AP48" s="77"/>
    </row>
    <row r="49" spans="1:42" x14ac:dyDescent="0.2">
      <c r="A49" s="81"/>
      <c r="B49" s="83"/>
      <c r="W49" s="77"/>
      <c r="X49" s="77"/>
      <c r="Y49" s="77"/>
      <c r="Z49" s="77"/>
      <c r="AA49" s="77"/>
      <c r="AB49" s="77"/>
      <c r="AC49" s="77"/>
      <c r="AD49" s="77"/>
      <c r="AE49" s="77"/>
      <c r="AF49" s="77"/>
      <c r="AG49" s="77"/>
      <c r="AH49" s="77"/>
      <c r="AI49" s="77"/>
      <c r="AJ49" s="77"/>
      <c r="AK49" s="77"/>
      <c r="AL49" s="77"/>
      <c r="AM49" s="77"/>
      <c r="AN49" s="77"/>
      <c r="AO49" s="77"/>
      <c r="AP49" s="77"/>
    </row>
    <row r="50" spans="1:42" x14ac:dyDescent="0.2">
      <c r="A50" s="81"/>
      <c r="B50" s="83"/>
      <c r="W50" s="77"/>
      <c r="X50" s="77"/>
      <c r="Y50" s="77"/>
      <c r="Z50" s="77"/>
      <c r="AA50" s="77"/>
      <c r="AB50" s="77"/>
      <c r="AC50" s="77"/>
      <c r="AD50" s="77"/>
      <c r="AE50" s="77"/>
      <c r="AF50" s="77"/>
      <c r="AG50" s="77"/>
      <c r="AH50" s="77"/>
      <c r="AI50" s="77"/>
      <c r="AJ50" s="77"/>
      <c r="AK50" s="77"/>
      <c r="AL50" s="77"/>
      <c r="AM50" s="77"/>
      <c r="AN50" s="77"/>
      <c r="AO50" s="77"/>
      <c r="AP50" s="77"/>
    </row>
    <row r="51" spans="1:42" x14ac:dyDescent="0.2">
      <c r="A51" s="81"/>
      <c r="B51" s="83"/>
      <c r="W51" s="77"/>
      <c r="X51" s="77"/>
      <c r="Y51" s="77"/>
      <c r="Z51" s="77"/>
      <c r="AA51" s="77"/>
      <c r="AB51" s="77"/>
      <c r="AC51" s="77"/>
      <c r="AD51" s="77"/>
      <c r="AE51" s="77"/>
      <c r="AF51" s="77"/>
      <c r="AG51" s="77"/>
      <c r="AH51" s="77"/>
      <c r="AI51" s="77"/>
      <c r="AJ51" s="77"/>
      <c r="AK51" s="77"/>
      <c r="AL51" s="77"/>
      <c r="AM51" s="77"/>
      <c r="AN51" s="77"/>
      <c r="AO51" s="77"/>
      <c r="AP51" s="77"/>
    </row>
    <row r="52" spans="1:42" x14ac:dyDescent="0.2">
      <c r="A52" s="81"/>
      <c r="B52" s="83"/>
      <c r="W52" s="77"/>
      <c r="X52" s="77"/>
      <c r="Y52" s="77"/>
      <c r="Z52" s="77"/>
      <c r="AA52" s="77"/>
      <c r="AB52" s="77"/>
      <c r="AC52" s="77"/>
      <c r="AD52" s="77"/>
      <c r="AE52" s="77"/>
      <c r="AF52" s="77"/>
      <c r="AG52" s="77"/>
      <c r="AH52" s="77"/>
      <c r="AI52" s="77"/>
      <c r="AJ52" s="77"/>
      <c r="AK52" s="77"/>
      <c r="AL52" s="77"/>
      <c r="AM52" s="77"/>
      <c r="AN52" s="77"/>
      <c r="AO52" s="77"/>
      <c r="AP52" s="77"/>
    </row>
    <row r="53" spans="1:42" x14ac:dyDescent="0.2">
      <c r="A53" s="81"/>
      <c r="B53" s="83"/>
      <c r="W53" s="77"/>
      <c r="X53" s="77"/>
      <c r="Y53" s="77"/>
      <c r="Z53" s="77"/>
      <c r="AA53" s="77"/>
      <c r="AB53" s="77"/>
      <c r="AC53" s="77"/>
      <c r="AD53" s="77"/>
      <c r="AE53" s="77"/>
      <c r="AF53" s="77"/>
      <c r="AG53" s="77"/>
      <c r="AH53" s="77"/>
      <c r="AI53" s="77"/>
      <c r="AJ53" s="77"/>
      <c r="AK53" s="77"/>
      <c r="AL53" s="77"/>
      <c r="AM53" s="77"/>
      <c r="AN53" s="77"/>
      <c r="AO53" s="77"/>
      <c r="AP53" s="77"/>
    </row>
    <row r="54" spans="1:42" x14ac:dyDescent="0.2">
      <c r="W54" s="77"/>
      <c r="X54" s="77"/>
      <c r="Y54" s="77"/>
      <c r="Z54" s="77"/>
      <c r="AA54" s="77"/>
      <c r="AB54" s="77"/>
      <c r="AC54" s="77"/>
      <c r="AD54" s="77"/>
      <c r="AE54" s="77"/>
      <c r="AF54" s="77"/>
      <c r="AG54" s="77"/>
      <c r="AH54" s="77"/>
      <c r="AI54" s="77"/>
      <c r="AJ54" s="77"/>
      <c r="AK54" s="77"/>
      <c r="AL54" s="77"/>
      <c r="AM54" s="77"/>
      <c r="AN54" s="77"/>
      <c r="AO54" s="77"/>
      <c r="AP54" s="77"/>
    </row>
    <row r="55" spans="1:42" x14ac:dyDescent="0.2">
      <c r="W55" s="77"/>
      <c r="X55" s="77"/>
      <c r="Y55" s="77"/>
      <c r="Z55" s="77"/>
      <c r="AA55" s="77"/>
      <c r="AB55" s="77"/>
      <c r="AC55" s="77"/>
      <c r="AD55" s="77"/>
      <c r="AE55" s="77"/>
      <c r="AF55" s="77"/>
      <c r="AG55" s="77"/>
      <c r="AH55" s="77"/>
      <c r="AI55" s="77"/>
      <c r="AJ55" s="77"/>
      <c r="AK55" s="77"/>
      <c r="AL55" s="77"/>
      <c r="AM55" s="77"/>
      <c r="AN55" s="77"/>
      <c r="AO55" s="77"/>
      <c r="AP55" s="77"/>
    </row>
    <row r="56" spans="1:42" x14ac:dyDescent="0.2">
      <c r="W56" s="77"/>
      <c r="X56" s="77"/>
      <c r="Y56" s="77"/>
      <c r="Z56" s="77"/>
      <c r="AA56" s="77"/>
      <c r="AB56" s="77"/>
      <c r="AC56" s="77"/>
      <c r="AD56" s="77"/>
      <c r="AE56" s="77"/>
      <c r="AF56" s="77"/>
      <c r="AG56" s="77"/>
      <c r="AH56" s="77"/>
      <c r="AI56" s="77"/>
      <c r="AJ56" s="77"/>
      <c r="AK56" s="77"/>
      <c r="AL56" s="77"/>
      <c r="AM56" s="77"/>
      <c r="AN56" s="77"/>
      <c r="AO56" s="77"/>
      <c r="AP56" s="77"/>
    </row>
    <row r="57" spans="1:42" x14ac:dyDescent="0.2">
      <c r="W57" s="77"/>
      <c r="X57" s="77"/>
      <c r="Y57" s="77"/>
      <c r="Z57" s="77"/>
      <c r="AA57" s="77"/>
      <c r="AB57" s="77"/>
      <c r="AC57" s="77"/>
      <c r="AD57" s="77"/>
      <c r="AE57" s="77"/>
      <c r="AF57" s="77"/>
      <c r="AG57" s="77"/>
      <c r="AH57" s="77"/>
      <c r="AI57" s="77"/>
      <c r="AJ57" s="77"/>
      <c r="AK57" s="77"/>
      <c r="AL57" s="77"/>
      <c r="AM57" s="77"/>
      <c r="AN57" s="77"/>
      <c r="AO57" s="77"/>
      <c r="AP57" s="77"/>
    </row>
    <row r="58" spans="1:42" x14ac:dyDescent="0.2">
      <c r="B58" s="84"/>
      <c r="W58" s="77"/>
      <c r="X58" s="77"/>
      <c r="Y58" s="77"/>
      <c r="Z58" s="77"/>
      <c r="AA58" s="77"/>
      <c r="AB58" s="77"/>
      <c r="AC58" s="77"/>
      <c r="AD58" s="77"/>
      <c r="AE58" s="77"/>
      <c r="AF58" s="77"/>
      <c r="AG58" s="77"/>
      <c r="AH58" s="77"/>
      <c r="AI58" s="77"/>
      <c r="AJ58" s="77"/>
      <c r="AK58" s="77"/>
      <c r="AL58" s="77"/>
      <c r="AM58" s="77"/>
      <c r="AN58" s="77"/>
      <c r="AO58" s="77"/>
      <c r="AP58" s="77"/>
    </row>
    <row r="59" spans="1:42" x14ac:dyDescent="0.2">
      <c r="C59" s="181"/>
      <c r="D59" s="182"/>
      <c r="E59" s="182"/>
      <c r="F59" s="182"/>
      <c r="G59" s="182"/>
      <c r="H59" s="182"/>
      <c r="W59" s="77"/>
      <c r="X59" s="77"/>
      <c r="Y59" s="77"/>
      <c r="Z59" s="77"/>
      <c r="AA59" s="77"/>
      <c r="AB59" s="77"/>
      <c r="AC59" s="77"/>
      <c r="AD59" s="77"/>
      <c r="AE59" s="77"/>
      <c r="AF59" s="77"/>
      <c r="AG59" s="77"/>
      <c r="AH59" s="77"/>
      <c r="AI59" s="77"/>
      <c r="AJ59" s="77"/>
      <c r="AK59" s="77"/>
      <c r="AL59" s="77"/>
      <c r="AM59" s="77"/>
      <c r="AN59" s="77"/>
      <c r="AO59" s="77"/>
      <c r="AP59" s="77"/>
    </row>
    <row r="60" spans="1:42" x14ac:dyDescent="0.2">
      <c r="B60" s="84"/>
      <c r="W60" s="77"/>
      <c r="X60" s="77"/>
      <c r="Y60" s="77"/>
      <c r="Z60" s="77"/>
      <c r="AA60" s="77"/>
      <c r="AB60" s="77"/>
      <c r="AC60" s="77"/>
      <c r="AD60" s="77"/>
      <c r="AE60" s="77"/>
      <c r="AF60" s="77"/>
      <c r="AG60" s="77"/>
      <c r="AH60" s="77"/>
      <c r="AI60" s="77"/>
      <c r="AJ60" s="77"/>
      <c r="AK60" s="77"/>
      <c r="AL60" s="77"/>
      <c r="AM60" s="77"/>
      <c r="AN60" s="77"/>
      <c r="AO60" s="77"/>
      <c r="AP60" s="77"/>
    </row>
    <row r="61" spans="1:42" x14ac:dyDescent="0.2">
      <c r="B61" s="84"/>
      <c r="W61" s="77"/>
      <c r="X61" s="77"/>
      <c r="Y61" s="77"/>
      <c r="Z61" s="77"/>
      <c r="AA61" s="77"/>
      <c r="AB61" s="77"/>
      <c r="AC61" s="77"/>
      <c r="AD61" s="77"/>
      <c r="AE61" s="77"/>
      <c r="AF61" s="77"/>
      <c r="AG61" s="77"/>
      <c r="AH61" s="77"/>
      <c r="AI61" s="77"/>
      <c r="AJ61" s="77"/>
      <c r="AK61" s="77"/>
      <c r="AL61" s="77"/>
      <c r="AM61" s="77"/>
      <c r="AN61" s="77"/>
      <c r="AO61" s="77"/>
      <c r="AP61" s="77"/>
    </row>
    <row r="62" spans="1:42" x14ac:dyDescent="0.2">
      <c r="W62" s="77"/>
      <c r="X62" s="77"/>
      <c r="Y62" s="77"/>
      <c r="Z62" s="77"/>
      <c r="AA62" s="77"/>
      <c r="AB62" s="77"/>
      <c r="AC62" s="77"/>
      <c r="AD62" s="77"/>
      <c r="AE62" s="77"/>
      <c r="AF62" s="77"/>
      <c r="AG62" s="77"/>
      <c r="AH62" s="77"/>
      <c r="AI62" s="77"/>
      <c r="AJ62" s="77"/>
      <c r="AK62" s="77"/>
      <c r="AL62" s="77"/>
      <c r="AM62" s="77"/>
      <c r="AN62" s="77"/>
      <c r="AO62" s="77"/>
      <c r="AP62" s="77"/>
    </row>
    <row r="63" spans="1:42" x14ac:dyDescent="0.2">
      <c r="W63" s="77"/>
      <c r="X63" s="77"/>
      <c r="Y63" s="77"/>
      <c r="Z63" s="77"/>
      <c r="AA63" s="77"/>
      <c r="AB63" s="77"/>
      <c r="AC63" s="77"/>
      <c r="AD63" s="77"/>
      <c r="AE63" s="77"/>
      <c r="AF63" s="77"/>
      <c r="AG63" s="77"/>
      <c r="AH63" s="77"/>
      <c r="AI63" s="77"/>
      <c r="AJ63" s="77"/>
      <c r="AK63" s="77"/>
      <c r="AL63" s="77"/>
      <c r="AM63" s="77"/>
      <c r="AN63" s="77"/>
      <c r="AO63" s="77"/>
      <c r="AP63" s="77"/>
    </row>
    <row r="64" spans="1:42" x14ac:dyDescent="0.2">
      <c r="W64" s="77"/>
      <c r="X64" s="77"/>
      <c r="Y64" s="77"/>
      <c r="Z64" s="77"/>
      <c r="AA64" s="77"/>
      <c r="AB64" s="77"/>
      <c r="AC64" s="77"/>
      <c r="AD64" s="77"/>
      <c r="AE64" s="77"/>
      <c r="AF64" s="77"/>
      <c r="AG64" s="77"/>
      <c r="AH64" s="77"/>
      <c r="AI64" s="77"/>
      <c r="AJ64" s="77"/>
      <c r="AK64" s="77"/>
      <c r="AL64" s="77"/>
      <c r="AM64" s="77"/>
      <c r="AN64" s="77"/>
      <c r="AO64" s="77"/>
      <c r="AP64" s="77"/>
    </row>
    <row r="65" spans="3:42" x14ac:dyDescent="0.2">
      <c r="C65" s="14"/>
      <c r="W65" s="77"/>
      <c r="X65" s="77"/>
      <c r="Y65" s="77"/>
      <c r="Z65" s="77"/>
      <c r="AA65" s="77"/>
      <c r="AB65" s="77"/>
      <c r="AC65" s="77"/>
      <c r="AD65" s="77"/>
      <c r="AE65" s="77"/>
      <c r="AF65" s="77"/>
      <c r="AG65" s="77"/>
      <c r="AH65" s="77"/>
      <c r="AI65" s="77"/>
      <c r="AJ65" s="77"/>
      <c r="AK65" s="77"/>
      <c r="AL65" s="77"/>
      <c r="AM65" s="77"/>
      <c r="AN65" s="77"/>
      <c r="AO65" s="77"/>
      <c r="AP65" s="77"/>
    </row>
    <row r="66" spans="3:42" x14ac:dyDescent="0.2">
      <c r="W66" s="77"/>
      <c r="X66" s="77"/>
      <c r="Y66" s="77"/>
      <c r="Z66" s="77"/>
      <c r="AA66" s="77"/>
      <c r="AB66" s="77"/>
      <c r="AC66" s="77"/>
      <c r="AD66" s="77"/>
      <c r="AE66" s="77"/>
      <c r="AF66" s="77"/>
      <c r="AG66" s="77"/>
      <c r="AH66" s="77"/>
      <c r="AI66" s="77"/>
      <c r="AJ66" s="77"/>
      <c r="AK66" s="77"/>
      <c r="AL66" s="77"/>
      <c r="AM66" s="77"/>
      <c r="AN66" s="77"/>
      <c r="AO66" s="77"/>
      <c r="AP66" s="77"/>
    </row>
    <row r="67" spans="3:42" x14ac:dyDescent="0.2">
      <c r="W67" s="77"/>
      <c r="X67" s="77"/>
      <c r="Y67" s="77"/>
      <c r="Z67" s="77"/>
      <c r="AA67" s="77"/>
      <c r="AB67" s="77"/>
      <c r="AC67" s="77"/>
      <c r="AD67" s="77"/>
      <c r="AE67" s="77"/>
      <c r="AF67" s="77"/>
      <c r="AG67" s="77"/>
      <c r="AH67" s="77"/>
      <c r="AI67" s="77"/>
      <c r="AJ67" s="77"/>
      <c r="AK67" s="77"/>
      <c r="AL67" s="77"/>
      <c r="AM67" s="77"/>
      <c r="AN67" s="77"/>
      <c r="AO67" s="77"/>
      <c r="AP67" s="77"/>
    </row>
    <row r="68" spans="3:42" x14ac:dyDescent="0.2">
      <c r="W68" s="77"/>
      <c r="X68" s="77"/>
      <c r="Y68" s="77"/>
      <c r="Z68" s="77"/>
      <c r="AA68" s="77"/>
      <c r="AB68" s="77"/>
      <c r="AC68" s="77"/>
      <c r="AD68" s="77"/>
      <c r="AE68" s="77"/>
      <c r="AF68" s="77"/>
      <c r="AG68" s="77"/>
      <c r="AH68" s="77"/>
      <c r="AI68" s="77"/>
      <c r="AJ68" s="77"/>
      <c r="AK68" s="77"/>
      <c r="AL68" s="77"/>
      <c r="AM68" s="77"/>
      <c r="AN68" s="77"/>
      <c r="AO68" s="77"/>
      <c r="AP68" s="77"/>
    </row>
    <row r="69" spans="3:42" x14ac:dyDescent="0.2">
      <c r="W69" s="77"/>
      <c r="X69" s="77"/>
      <c r="Y69" s="77"/>
      <c r="Z69" s="77"/>
      <c r="AA69" s="77"/>
      <c r="AB69" s="77"/>
      <c r="AC69" s="77"/>
      <c r="AD69" s="77"/>
      <c r="AE69" s="77"/>
      <c r="AF69" s="77"/>
      <c r="AG69" s="77"/>
      <c r="AH69" s="77"/>
      <c r="AI69" s="77"/>
      <c r="AJ69" s="77"/>
      <c r="AK69" s="77"/>
      <c r="AL69" s="77"/>
      <c r="AM69" s="77"/>
      <c r="AN69" s="77"/>
      <c r="AO69" s="77"/>
      <c r="AP69" s="77"/>
    </row>
    <row r="70" spans="3:42" x14ac:dyDescent="0.2">
      <c r="W70" s="77"/>
      <c r="X70" s="77"/>
      <c r="Y70" s="77"/>
      <c r="Z70" s="77"/>
      <c r="AA70" s="77"/>
      <c r="AB70" s="77"/>
      <c r="AC70" s="77"/>
      <c r="AD70" s="77"/>
      <c r="AE70" s="77"/>
      <c r="AF70" s="77"/>
      <c r="AG70" s="77"/>
      <c r="AH70" s="77"/>
      <c r="AI70" s="77"/>
      <c r="AJ70" s="77"/>
      <c r="AK70" s="77"/>
      <c r="AL70" s="77"/>
      <c r="AM70" s="77"/>
      <c r="AN70" s="77"/>
      <c r="AO70" s="77"/>
      <c r="AP70" s="77"/>
    </row>
    <row r="71" spans="3:42" x14ac:dyDescent="0.2">
      <c r="W71" s="77"/>
      <c r="X71" s="77"/>
      <c r="Y71" s="77"/>
      <c r="Z71" s="77"/>
      <c r="AA71" s="77"/>
      <c r="AB71" s="77"/>
      <c r="AC71" s="77"/>
      <c r="AD71" s="77"/>
      <c r="AE71" s="77"/>
      <c r="AF71" s="77"/>
      <c r="AG71" s="77"/>
      <c r="AH71" s="77"/>
      <c r="AI71" s="77"/>
      <c r="AJ71" s="77"/>
      <c r="AK71" s="77"/>
      <c r="AL71" s="77"/>
      <c r="AM71" s="77"/>
      <c r="AN71" s="77"/>
      <c r="AO71" s="77"/>
      <c r="AP71" s="77"/>
    </row>
    <row r="72" spans="3:42" x14ac:dyDescent="0.2">
      <c r="W72" s="77"/>
      <c r="X72" s="77"/>
      <c r="Y72" s="77"/>
      <c r="Z72" s="77"/>
      <c r="AA72" s="77"/>
      <c r="AB72" s="77"/>
      <c r="AC72" s="77"/>
      <c r="AD72" s="77"/>
      <c r="AE72" s="77"/>
      <c r="AF72" s="77"/>
      <c r="AG72" s="77"/>
      <c r="AH72" s="77"/>
      <c r="AI72" s="77"/>
      <c r="AJ72" s="77"/>
      <c r="AK72" s="77"/>
      <c r="AL72" s="77"/>
      <c r="AM72" s="77"/>
      <c r="AN72" s="77"/>
      <c r="AO72" s="77"/>
      <c r="AP72" s="77"/>
    </row>
    <row r="73" spans="3:42" x14ac:dyDescent="0.2">
      <c r="W73" s="77"/>
      <c r="X73" s="77"/>
      <c r="Y73" s="77"/>
      <c r="Z73" s="77"/>
      <c r="AA73" s="77"/>
      <c r="AB73" s="77"/>
      <c r="AC73" s="77"/>
      <c r="AD73" s="77"/>
      <c r="AE73" s="77"/>
      <c r="AF73" s="77"/>
      <c r="AG73" s="77"/>
      <c r="AH73" s="77"/>
      <c r="AI73" s="77"/>
      <c r="AJ73" s="77"/>
      <c r="AK73" s="77"/>
      <c r="AL73" s="77"/>
      <c r="AM73" s="77"/>
      <c r="AN73" s="77"/>
      <c r="AO73" s="77"/>
      <c r="AP73" s="77"/>
    </row>
    <row r="74" spans="3:42" x14ac:dyDescent="0.2">
      <c r="W74" s="77"/>
      <c r="X74" s="77"/>
      <c r="Y74" s="77"/>
      <c r="Z74" s="77"/>
      <c r="AA74" s="77"/>
      <c r="AB74" s="77"/>
      <c r="AC74" s="77"/>
      <c r="AD74" s="77"/>
      <c r="AE74" s="77"/>
      <c r="AF74" s="77"/>
      <c r="AG74" s="77"/>
      <c r="AH74" s="77"/>
      <c r="AI74" s="77"/>
      <c r="AJ74" s="77"/>
      <c r="AK74" s="77"/>
      <c r="AL74" s="77"/>
      <c r="AM74" s="77"/>
      <c r="AN74" s="77"/>
      <c r="AO74" s="77"/>
      <c r="AP74" s="77"/>
    </row>
    <row r="75" spans="3:42" x14ac:dyDescent="0.2">
      <c r="W75" s="77"/>
      <c r="X75" s="77"/>
      <c r="Y75" s="77"/>
      <c r="Z75" s="77"/>
      <c r="AA75" s="77"/>
      <c r="AB75" s="77"/>
      <c r="AC75" s="77"/>
      <c r="AD75" s="77"/>
      <c r="AE75" s="77"/>
      <c r="AF75" s="77"/>
      <c r="AG75" s="77"/>
      <c r="AH75" s="77"/>
      <c r="AI75" s="77"/>
      <c r="AJ75" s="77"/>
      <c r="AK75" s="77"/>
      <c r="AL75" s="77"/>
      <c r="AM75" s="77"/>
      <c r="AN75" s="77"/>
      <c r="AO75" s="77"/>
      <c r="AP75" s="77"/>
    </row>
    <row r="76" spans="3:42" x14ac:dyDescent="0.2">
      <c r="W76" s="77"/>
      <c r="X76" s="77"/>
      <c r="Y76" s="77"/>
      <c r="Z76" s="77"/>
      <c r="AA76" s="77"/>
      <c r="AB76" s="77"/>
      <c r="AC76" s="77"/>
      <c r="AD76" s="77"/>
      <c r="AE76" s="77"/>
      <c r="AF76" s="77"/>
      <c r="AG76" s="77"/>
      <c r="AH76" s="77"/>
      <c r="AI76" s="77"/>
      <c r="AJ76" s="77"/>
      <c r="AK76" s="77"/>
      <c r="AL76" s="77"/>
      <c r="AM76" s="77"/>
      <c r="AN76" s="77"/>
      <c r="AO76" s="77"/>
      <c r="AP76" s="77"/>
    </row>
    <row r="77" spans="3:42" x14ac:dyDescent="0.2">
      <c r="W77" s="77"/>
      <c r="X77" s="77"/>
      <c r="Y77" s="77"/>
      <c r="Z77" s="77"/>
      <c r="AA77" s="77"/>
      <c r="AB77" s="77"/>
      <c r="AC77" s="77"/>
      <c r="AD77" s="77"/>
      <c r="AE77" s="77"/>
      <c r="AF77" s="77"/>
      <c r="AG77" s="77"/>
      <c r="AH77" s="77"/>
      <c r="AI77" s="77"/>
      <c r="AJ77" s="77"/>
      <c r="AK77" s="77"/>
      <c r="AL77" s="77"/>
      <c r="AM77" s="77"/>
      <c r="AN77" s="77"/>
      <c r="AO77" s="77"/>
      <c r="AP77" s="77"/>
    </row>
    <row r="78" spans="3:42" x14ac:dyDescent="0.2">
      <c r="W78" s="77"/>
      <c r="X78" s="77"/>
      <c r="Y78" s="77"/>
      <c r="Z78" s="77"/>
      <c r="AA78" s="77"/>
      <c r="AB78" s="77"/>
      <c r="AC78" s="77"/>
      <c r="AD78" s="77"/>
      <c r="AE78" s="77"/>
      <c r="AF78" s="77"/>
      <c r="AG78" s="77"/>
      <c r="AH78" s="77"/>
      <c r="AI78" s="77"/>
      <c r="AJ78" s="77"/>
      <c r="AK78" s="77"/>
      <c r="AL78" s="77"/>
      <c r="AM78" s="77"/>
      <c r="AN78" s="77"/>
      <c r="AO78" s="77"/>
      <c r="AP78" s="77"/>
    </row>
    <row r="79" spans="3:42" x14ac:dyDescent="0.2">
      <c r="W79" s="77"/>
      <c r="X79" s="77"/>
      <c r="Y79" s="77"/>
      <c r="Z79" s="77"/>
      <c r="AA79" s="77"/>
      <c r="AB79" s="77"/>
      <c r="AC79" s="77"/>
      <c r="AD79" s="77"/>
      <c r="AE79" s="77"/>
      <c r="AF79" s="77"/>
      <c r="AG79" s="77"/>
      <c r="AH79" s="77"/>
      <c r="AI79" s="77"/>
      <c r="AJ79" s="77"/>
      <c r="AK79" s="77"/>
      <c r="AL79" s="77"/>
      <c r="AM79" s="77"/>
      <c r="AN79" s="77"/>
      <c r="AO79" s="77"/>
      <c r="AP79" s="77"/>
    </row>
    <row r="80" spans="3:42" x14ac:dyDescent="0.2">
      <c r="W80" s="77"/>
      <c r="X80" s="77"/>
      <c r="Y80" s="77"/>
      <c r="Z80" s="77"/>
      <c r="AA80" s="77"/>
      <c r="AB80" s="77"/>
      <c r="AC80" s="77"/>
      <c r="AD80" s="77"/>
      <c r="AE80" s="77"/>
      <c r="AF80" s="77"/>
      <c r="AG80" s="77"/>
      <c r="AH80" s="77"/>
      <c r="AI80" s="77"/>
      <c r="AJ80" s="77"/>
      <c r="AK80" s="77"/>
      <c r="AL80" s="77"/>
      <c r="AM80" s="77"/>
      <c r="AN80" s="77"/>
      <c r="AO80" s="77"/>
      <c r="AP80" s="77"/>
    </row>
    <row r="81" spans="23:42" x14ac:dyDescent="0.2">
      <c r="W81" s="77"/>
      <c r="X81" s="77"/>
      <c r="Y81" s="77"/>
      <c r="Z81" s="77"/>
      <c r="AA81" s="77"/>
      <c r="AB81" s="77"/>
      <c r="AC81" s="77"/>
      <c r="AD81" s="77"/>
      <c r="AE81" s="77"/>
      <c r="AF81" s="77"/>
      <c r="AG81" s="77"/>
      <c r="AH81" s="77"/>
      <c r="AI81" s="77"/>
      <c r="AJ81" s="77"/>
      <c r="AK81" s="77"/>
      <c r="AL81" s="77"/>
      <c r="AM81" s="77"/>
      <c r="AN81" s="77"/>
      <c r="AO81" s="77"/>
      <c r="AP81" s="77"/>
    </row>
    <row r="82" spans="23:42" x14ac:dyDescent="0.2">
      <c r="W82" s="77"/>
      <c r="X82" s="77"/>
      <c r="Y82" s="77"/>
      <c r="Z82" s="77"/>
      <c r="AA82" s="77"/>
      <c r="AB82" s="77"/>
      <c r="AC82" s="77"/>
      <c r="AD82" s="77"/>
      <c r="AE82" s="77"/>
      <c r="AF82" s="77"/>
      <c r="AG82" s="77"/>
      <c r="AH82" s="77"/>
      <c r="AI82" s="77"/>
      <c r="AJ82" s="77"/>
      <c r="AK82" s="77"/>
      <c r="AL82" s="77"/>
      <c r="AM82" s="77"/>
      <c r="AN82" s="77"/>
      <c r="AO82" s="77"/>
      <c r="AP82" s="77"/>
    </row>
    <row r="83" spans="23:42" x14ac:dyDescent="0.2">
      <c r="W83" s="77"/>
      <c r="X83" s="77"/>
      <c r="Y83" s="77"/>
      <c r="Z83" s="77"/>
      <c r="AA83" s="77"/>
      <c r="AB83" s="77"/>
      <c r="AC83" s="77"/>
      <c r="AD83" s="77"/>
      <c r="AE83" s="77"/>
      <c r="AF83" s="77"/>
      <c r="AG83" s="77"/>
      <c r="AH83" s="77"/>
      <c r="AI83" s="77"/>
      <c r="AJ83" s="77"/>
      <c r="AK83" s="77"/>
      <c r="AL83" s="77"/>
      <c r="AM83" s="77"/>
      <c r="AN83" s="77"/>
      <c r="AO83" s="77"/>
      <c r="AP83" s="77"/>
    </row>
    <row r="84" spans="23:42" x14ac:dyDescent="0.2">
      <c r="W84" s="77"/>
      <c r="X84" s="77"/>
      <c r="Y84" s="77"/>
      <c r="Z84" s="77"/>
      <c r="AA84" s="77"/>
      <c r="AB84" s="77"/>
      <c r="AC84" s="77"/>
      <c r="AD84" s="77"/>
      <c r="AE84" s="77"/>
      <c r="AF84" s="77"/>
      <c r="AG84" s="77"/>
      <c r="AH84" s="77"/>
      <c r="AI84" s="77"/>
      <c r="AJ84" s="77"/>
      <c r="AK84" s="77"/>
      <c r="AL84" s="77"/>
      <c r="AM84" s="77"/>
      <c r="AN84" s="77"/>
      <c r="AO84" s="77"/>
      <c r="AP84" s="77"/>
    </row>
    <row r="85" spans="23:42" x14ac:dyDescent="0.2">
      <c r="W85" s="77"/>
      <c r="X85" s="77"/>
      <c r="Y85" s="77"/>
      <c r="Z85" s="77"/>
      <c r="AA85" s="77"/>
      <c r="AB85" s="77"/>
      <c r="AC85" s="77"/>
      <c r="AD85" s="77"/>
      <c r="AE85" s="77"/>
      <c r="AF85" s="77"/>
      <c r="AG85" s="77"/>
      <c r="AH85" s="77"/>
      <c r="AI85" s="77"/>
      <c r="AJ85" s="77"/>
      <c r="AK85" s="77"/>
      <c r="AL85" s="77"/>
      <c r="AM85" s="77"/>
      <c r="AN85" s="77"/>
      <c r="AO85" s="77"/>
      <c r="AP85" s="77"/>
    </row>
    <row r="86" spans="23:42" x14ac:dyDescent="0.2">
      <c r="W86" s="77"/>
      <c r="X86" s="77"/>
      <c r="Y86" s="77"/>
      <c r="Z86" s="77"/>
      <c r="AA86" s="77"/>
      <c r="AB86" s="77"/>
      <c r="AC86" s="77"/>
      <c r="AD86" s="77"/>
      <c r="AE86" s="77"/>
      <c r="AF86" s="77"/>
      <c r="AG86" s="77"/>
      <c r="AH86" s="77"/>
      <c r="AI86" s="77"/>
      <c r="AJ86" s="77"/>
      <c r="AK86" s="77"/>
      <c r="AL86" s="77"/>
      <c r="AM86" s="77"/>
      <c r="AN86" s="77"/>
      <c r="AO86" s="77"/>
      <c r="AP86" s="77"/>
    </row>
    <row r="87" spans="23:42" x14ac:dyDescent="0.2">
      <c r="W87" s="77"/>
      <c r="X87" s="77"/>
      <c r="Y87" s="77"/>
      <c r="Z87" s="77"/>
      <c r="AA87" s="77"/>
      <c r="AB87" s="77"/>
      <c r="AC87" s="77"/>
      <c r="AD87" s="77"/>
      <c r="AE87" s="77"/>
      <c r="AF87" s="77"/>
      <c r="AG87" s="77"/>
      <c r="AH87" s="77"/>
      <c r="AI87" s="77"/>
      <c r="AJ87" s="77"/>
      <c r="AK87" s="77"/>
      <c r="AL87" s="77"/>
      <c r="AM87" s="77"/>
      <c r="AN87" s="77"/>
      <c r="AO87" s="77"/>
      <c r="AP87" s="77"/>
    </row>
    <row r="88" spans="23:42" x14ac:dyDescent="0.2">
      <c r="W88" s="77"/>
      <c r="X88" s="77"/>
      <c r="Y88" s="77"/>
      <c r="Z88" s="77"/>
      <c r="AA88" s="77"/>
      <c r="AB88" s="77"/>
      <c r="AC88" s="77"/>
      <c r="AD88" s="77"/>
      <c r="AE88" s="77"/>
      <c r="AF88" s="77"/>
      <c r="AG88" s="77"/>
      <c r="AH88" s="77"/>
      <c r="AI88" s="77"/>
      <c r="AJ88" s="77"/>
      <c r="AK88" s="77"/>
      <c r="AL88" s="77"/>
      <c r="AM88" s="77"/>
      <c r="AN88" s="77"/>
      <c r="AO88" s="77"/>
      <c r="AP88" s="77"/>
    </row>
    <row r="89" spans="23:42" x14ac:dyDescent="0.2">
      <c r="W89" s="77"/>
      <c r="X89" s="77"/>
      <c r="Y89" s="77"/>
      <c r="Z89" s="77"/>
      <c r="AA89" s="77"/>
      <c r="AB89" s="77"/>
      <c r="AC89" s="77"/>
      <c r="AD89" s="77"/>
      <c r="AE89" s="77"/>
      <c r="AF89" s="77"/>
      <c r="AG89" s="77"/>
      <c r="AH89" s="77"/>
      <c r="AI89" s="77"/>
      <c r="AJ89" s="77"/>
      <c r="AK89" s="77"/>
      <c r="AL89" s="77"/>
      <c r="AM89" s="77"/>
      <c r="AN89" s="77"/>
      <c r="AO89" s="77"/>
      <c r="AP89" s="77"/>
    </row>
    <row r="90" spans="23:42" x14ac:dyDescent="0.2">
      <c r="W90" s="77"/>
      <c r="X90" s="77"/>
      <c r="Y90" s="77"/>
      <c r="Z90" s="77"/>
      <c r="AA90" s="77"/>
      <c r="AB90" s="77"/>
      <c r="AC90" s="77"/>
      <c r="AD90" s="77"/>
      <c r="AE90" s="77"/>
      <c r="AF90" s="77"/>
      <c r="AG90" s="77"/>
      <c r="AH90" s="77"/>
      <c r="AI90" s="77"/>
      <c r="AJ90" s="77"/>
      <c r="AK90" s="77"/>
      <c r="AL90" s="77"/>
      <c r="AM90" s="77"/>
      <c r="AN90" s="77"/>
      <c r="AO90" s="77"/>
      <c r="AP90" s="77"/>
    </row>
    <row r="91" spans="23:42" x14ac:dyDescent="0.2">
      <c r="W91" s="77"/>
      <c r="X91" s="77"/>
      <c r="Y91" s="77"/>
      <c r="Z91" s="77"/>
      <c r="AA91" s="77"/>
      <c r="AB91" s="77"/>
      <c r="AC91" s="77"/>
      <c r="AD91" s="77"/>
      <c r="AE91" s="77"/>
      <c r="AF91" s="77"/>
      <c r="AG91" s="77"/>
      <c r="AH91" s="77"/>
      <c r="AI91" s="77"/>
      <c r="AJ91" s="77"/>
      <c r="AK91" s="77"/>
      <c r="AL91" s="77"/>
      <c r="AM91" s="77"/>
      <c r="AN91" s="77"/>
      <c r="AO91" s="77"/>
      <c r="AP91" s="77"/>
    </row>
    <row r="92" spans="23:42" x14ac:dyDescent="0.2">
      <c r="W92" s="77"/>
      <c r="X92" s="77"/>
      <c r="Y92" s="77"/>
      <c r="Z92" s="77"/>
      <c r="AA92" s="77"/>
      <c r="AB92" s="77"/>
      <c r="AC92" s="77"/>
      <c r="AD92" s="77"/>
      <c r="AE92" s="77"/>
      <c r="AF92" s="77"/>
      <c r="AG92" s="77"/>
      <c r="AH92" s="77"/>
      <c r="AI92" s="77"/>
      <c r="AJ92" s="77"/>
      <c r="AK92" s="77"/>
      <c r="AL92" s="77"/>
      <c r="AM92" s="77"/>
      <c r="AN92" s="77"/>
      <c r="AO92" s="77"/>
      <c r="AP92" s="77"/>
    </row>
    <row r="93" spans="23:42" x14ac:dyDescent="0.2">
      <c r="W93" s="77"/>
      <c r="X93" s="77"/>
      <c r="Y93" s="77"/>
      <c r="Z93" s="77"/>
      <c r="AA93" s="77"/>
      <c r="AB93" s="77"/>
      <c r="AC93" s="77"/>
      <c r="AD93" s="77"/>
      <c r="AE93" s="77"/>
      <c r="AF93" s="77"/>
      <c r="AG93" s="77"/>
      <c r="AH93" s="77"/>
      <c r="AI93" s="77"/>
      <c r="AJ93" s="77"/>
      <c r="AK93" s="77"/>
      <c r="AL93" s="77"/>
      <c r="AM93" s="77"/>
      <c r="AN93" s="77"/>
      <c r="AO93" s="77"/>
      <c r="AP93" s="77"/>
    </row>
    <row r="94" spans="23:42" x14ac:dyDescent="0.2">
      <c r="W94" s="77"/>
      <c r="X94" s="77"/>
      <c r="Y94" s="77"/>
      <c r="Z94" s="77"/>
      <c r="AA94" s="77"/>
      <c r="AB94" s="77"/>
      <c r="AC94" s="77"/>
      <c r="AD94" s="77"/>
      <c r="AE94" s="77"/>
      <c r="AF94" s="77"/>
      <c r="AG94" s="77"/>
      <c r="AH94" s="77"/>
      <c r="AI94" s="77"/>
      <c r="AJ94" s="77"/>
      <c r="AK94" s="77"/>
      <c r="AL94" s="77"/>
      <c r="AM94" s="77"/>
      <c r="AN94" s="77"/>
      <c r="AO94" s="77"/>
      <c r="AP94" s="77"/>
    </row>
    <row r="95" spans="23:42" x14ac:dyDescent="0.2">
      <c r="W95" s="77"/>
      <c r="X95" s="77"/>
      <c r="Y95" s="77"/>
      <c r="Z95" s="77"/>
      <c r="AA95" s="77"/>
      <c r="AB95" s="77"/>
      <c r="AC95" s="77"/>
      <c r="AD95" s="77"/>
      <c r="AE95" s="77"/>
      <c r="AF95" s="77"/>
      <c r="AG95" s="77"/>
      <c r="AH95" s="77"/>
      <c r="AI95" s="77"/>
      <c r="AJ95" s="77"/>
      <c r="AK95" s="77"/>
      <c r="AL95" s="77"/>
      <c r="AM95" s="77"/>
      <c r="AN95" s="77"/>
      <c r="AO95" s="77"/>
      <c r="AP95" s="77"/>
    </row>
    <row r="96" spans="23:42" x14ac:dyDescent="0.2">
      <c r="W96" s="77"/>
      <c r="X96" s="77"/>
      <c r="Y96" s="77"/>
      <c r="Z96" s="77"/>
      <c r="AA96" s="77"/>
      <c r="AB96" s="77"/>
      <c r="AC96" s="77"/>
      <c r="AD96" s="77"/>
      <c r="AE96" s="77"/>
      <c r="AF96" s="77"/>
      <c r="AG96" s="77"/>
      <c r="AH96" s="77"/>
      <c r="AI96" s="77"/>
      <c r="AJ96" s="77"/>
      <c r="AK96" s="77"/>
      <c r="AL96" s="77"/>
      <c r="AM96" s="77"/>
      <c r="AN96" s="77"/>
      <c r="AO96" s="77"/>
      <c r="AP96" s="77"/>
    </row>
    <row r="97" spans="23:42" x14ac:dyDescent="0.2">
      <c r="W97" s="77"/>
      <c r="X97" s="77"/>
      <c r="Y97" s="77"/>
      <c r="Z97" s="77"/>
      <c r="AA97" s="77"/>
      <c r="AB97" s="77"/>
      <c r="AC97" s="77"/>
      <c r="AD97" s="77"/>
      <c r="AE97" s="77"/>
      <c r="AF97" s="77"/>
      <c r="AG97" s="77"/>
      <c r="AH97" s="77"/>
      <c r="AI97" s="77"/>
      <c r="AJ97" s="77"/>
      <c r="AK97" s="77"/>
      <c r="AL97" s="77"/>
      <c r="AM97" s="77"/>
      <c r="AN97" s="77"/>
      <c r="AO97" s="77"/>
      <c r="AP97" s="77"/>
    </row>
    <row r="98" spans="23:42" x14ac:dyDescent="0.2">
      <c r="W98" s="77"/>
      <c r="X98" s="77"/>
      <c r="Y98" s="77"/>
      <c r="Z98" s="77"/>
      <c r="AA98" s="77"/>
      <c r="AB98" s="77"/>
      <c r="AC98" s="77"/>
      <c r="AD98" s="77"/>
      <c r="AE98" s="77"/>
      <c r="AF98" s="77"/>
      <c r="AG98" s="77"/>
      <c r="AH98" s="77"/>
      <c r="AI98" s="77"/>
      <c r="AJ98" s="77"/>
      <c r="AK98" s="77"/>
      <c r="AL98" s="77"/>
      <c r="AM98" s="77"/>
      <c r="AN98" s="77"/>
      <c r="AO98" s="77"/>
      <c r="AP98" s="77"/>
    </row>
    <row r="99" spans="23:42" x14ac:dyDescent="0.2">
      <c r="W99" s="77"/>
      <c r="X99" s="77"/>
      <c r="Y99" s="77"/>
      <c r="Z99" s="77"/>
      <c r="AA99" s="77"/>
      <c r="AB99" s="77"/>
      <c r="AC99" s="77"/>
      <c r="AD99" s="77"/>
      <c r="AE99" s="77"/>
      <c r="AF99" s="77"/>
      <c r="AG99" s="77"/>
      <c r="AH99" s="77"/>
      <c r="AI99" s="77"/>
      <c r="AJ99" s="77"/>
      <c r="AK99" s="77"/>
      <c r="AL99" s="77"/>
      <c r="AM99" s="77"/>
      <c r="AN99" s="77"/>
      <c r="AO99" s="77"/>
      <c r="AP99" s="77"/>
    </row>
    <row r="100" spans="23:42" x14ac:dyDescent="0.2">
      <c r="W100" s="77"/>
      <c r="X100" s="77"/>
      <c r="Y100" s="77"/>
      <c r="Z100" s="77"/>
      <c r="AA100" s="77"/>
      <c r="AB100" s="77"/>
      <c r="AC100" s="77"/>
      <c r="AD100" s="77"/>
      <c r="AE100" s="77"/>
      <c r="AF100" s="77"/>
      <c r="AG100" s="77"/>
      <c r="AH100" s="77"/>
      <c r="AI100" s="77"/>
      <c r="AJ100" s="77"/>
      <c r="AK100" s="77"/>
      <c r="AL100" s="77"/>
      <c r="AM100" s="77"/>
      <c r="AN100" s="77"/>
      <c r="AO100" s="77"/>
      <c r="AP100" s="77"/>
    </row>
    <row r="101" spans="23:42" x14ac:dyDescent="0.2">
      <c r="W101" s="77"/>
      <c r="X101" s="77"/>
      <c r="Y101" s="77"/>
      <c r="Z101" s="77"/>
      <c r="AA101" s="77"/>
      <c r="AB101" s="77"/>
      <c r="AC101" s="77"/>
      <c r="AD101" s="77"/>
      <c r="AE101" s="77"/>
      <c r="AF101" s="77"/>
      <c r="AG101" s="77"/>
      <c r="AH101" s="77"/>
      <c r="AI101" s="77"/>
      <c r="AJ101" s="77"/>
      <c r="AK101" s="77"/>
      <c r="AL101" s="77"/>
      <c r="AM101" s="77"/>
      <c r="AN101" s="77"/>
      <c r="AO101" s="77"/>
      <c r="AP101" s="77"/>
    </row>
    <row r="102" spans="23:42" x14ac:dyDescent="0.2">
      <c r="W102" s="77"/>
      <c r="X102" s="77"/>
      <c r="Y102" s="77"/>
      <c r="Z102" s="77"/>
      <c r="AA102" s="77"/>
      <c r="AB102" s="77"/>
      <c r="AC102" s="77"/>
      <c r="AD102" s="77"/>
      <c r="AE102" s="77"/>
      <c r="AF102" s="77"/>
      <c r="AG102" s="77"/>
      <c r="AH102" s="77"/>
      <c r="AI102" s="77"/>
      <c r="AJ102" s="77"/>
      <c r="AK102" s="77"/>
      <c r="AL102" s="77"/>
      <c r="AM102" s="77"/>
      <c r="AN102" s="77"/>
      <c r="AO102" s="77"/>
      <c r="AP102" s="77"/>
    </row>
    <row r="103" spans="23:42" x14ac:dyDescent="0.2">
      <c r="W103" s="77"/>
      <c r="X103" s="77"/>
      <c r="Y103" s="77"/>
      <c r="Z103" s="77"/>
      <c r="AA103" s="77"/>
      <c r="AB103" s="77"/>
      <c r="AC103" s="77"/>
      <c r="AD103" s="77"/>
      <c r="AE103" s="77"/>
      <c r="AF103" s="77"/>
      <c r="AG103" s="77"/>
      <c r="AH103" s="77"/>
      <c r="AI103" s="77"/>
      <c r="AJ103" s="77"/>
      <c r="AK103" s="77"/>
      <c r="AL103" s="77"/>
      <c r="AM103" s="77"/>
      <c r="AN103" s="77"/>
      <c r="AO103" s="77"/>
      <c r="AP103" s="77"/>
    </row>
    <row r="104" spans="23:42" x14ac:dyDescent="0.2">
      <c r="W104" s="77"/>
      <c r="X104" s="77"/>
      <c r="Y104" s="77"/>
      <c r="Z104" s="77"/>
      <c r="AA104" s="77"/>
      <c r="AB104" s="77"/>
      <c r="AC104" s="77"/>
      <c r="AD104" s="77"/>
      <c r="AE104" s="77"/>
      <c r="AF104" s="77"/>
      <c r="AG104" s="77"/>
      <c r="AH104" s="77"/>
      <c r="AI104" s="77"/>
      <c r="AJ104" s="77"/>
      <c r="AK104" s="77"/>
      <c r="AL104" s="77"/>
      <c r="AM104" s="77"/>
      <c r="AN104" s="77"/>
      <c r="AO104" s="77"/>
      <c r="AP104" s="77"/>
    </row>
    <row r="105" spans="23:42" x14ac:dyDescent="0.2">
      <c r="W105" s="77"/>
      <c r="X105" s="77"/>
      <c r="Y105" s="77"/>
      <c r="Z105" s="77"/>
      <c r="AA105" s="77"/>
      <c r="AB105" s="77"/>
      <c r="AC105" s="77"/>
      <c r="AD105" s="77"/>
      <c r="AE105" s="77"/>
      <c r="AF105" s="77"/>
      <c r="AG105" s="77"/>
      <c r="AH105" s="77"/>
      <c r="AI105" s="77"/>
      <c r="AJ105" s="77"/>
      <c r="AK105" s="77"/>
      <c r="AL105" s="77"/>
      <c r="AM105" s="77"/>
      <c r="AN105" s="77"/>
      <c r="AO105" s="77"/>
      <c r="AP105" s="77"/>
    </row>
    <row r="106" spans="23:42" x14ac:dyDescent="0.2">
      <c r="W106" s="77"/>
      <c r="X106" s="77"/>
      <c r="Y106" s="77"/>
      <c r="Z106" s="77"/>
      <c r="AA106" s="77"/>
      <c r="AB106" s="77"/>
      <c r="AC106" s="77"/>
      <c r="AD106" s="77"/>
      <c r="AE106" s="77"/>
      <c r="AF106" s="77"/>
      <c r="AG106" s="77"/>
      <c r="AH106" s="77"/>
      <c r="AI106" s="77"/>
      <c r="AJ106" s="77"/>
      <c r="AK106" s="77"/>
      <c r="AL106" s="77"/>
      <c r="AM106" s="77"/>
      <c r="AN106" s="77"/>
      <c r="AO106" s="77"/>
      <c r="AP106" s="77"/>
    </row>
    <row r="107" spans="23:42" x14ac:dyDescent="0.2">
      <c r="W107" s="77"/>
      <c r="X107" s="77"/>
      <c r="Y107" s="77"/>
      <c r="Z107" s="77"/>
      <c r="AA107" s="77"/>
      <c r="AB107" s="77"/>
      <c r="AC107" s="77"/>
      <c r="AD107" s="77"/>
      <c r="AE107" s="77"/>
      <c r="AF107" s="77"/>
      <c r="AG107" s="77"/>
      <c r="AH107" s="77"/>
      <c r="AI107" s="77"/>
      <c r="AJ107" s="77"/>
      <c r="AK107" s="77"/>
      <c r="AL107" s="77"/>
      <c r="AM107" s="77"/>
      <c r="AN107" s="77"/>
      <c r="AO107" s="77"/>
      <c r="AP107" s="77"/>
    </row>
    <row r="108" spans="23:42" x14ac:dyDescent="0.2">
      <c r="W108" s="77"/>
      <c r="X108" s="77"/>
      <c r="Y108" s="77"/>
      <c r="Z108" s="77"/>
      <c r="AA108" s="77"/>
      <c r="AB108" s="77"/>
      <c r="AC108" s="77"/>
      <c r="AD108" s="77"/>
      <c r="AE108" s="77"/>
      <c r="AF108" s="77"/>
      <c r="AG108" s="77"/>
      <c r="AH108" s="77"/>
      <c r="AI108" s="77"/>
      <c r="AJ108" s="77"/>
      <c r="AK108" s="77"/>
      <c r="AL108" s="77"/>
      <c r="AM108" s="77"/>
      <c r="AN108" s="77"/>
      <c r="AO108" s="77"/>
      <c r="AP108" s="77"/>
    </row>
    <row r="109" spans="23:42" x14ac:dyDescent="0.2">
      <c r="W109" s="77"/>
      <c r="X109" s="77"/>
      <c r="Y109" s="77"/>
      <c r="Z109" s="77"/>
      <c r="AA109" s="77"/>
      <c r="AB109" s="77"/>
      <c r="AC109" s="77"/>
      <c r="AD109" s="77"/>
      <c r="AE109" s="77"/>
      <c r="AF109" s="77"/>
      <c r="AG109" s="77"/>
      <c r="AH109" s="77"/>
      <c r="AI109" s="77"/>
      <c r="AJ109" s="77"/>
      <c r="AK109" s="77"/>
      <c r="AL109" s="77"/>
      <c r="AM109" s="77"/>
      <c r="AN109" s="77"/>
      <c r="AO109" s="77"/>
      <c r="AP109" s="77"/>
    </row>
    <row r="110" spans="23:42" x14ac:dyDescent="0.2">
      <c r="W110" s="77"/>
      <c r="X110" s="77"/>
      <c r="Y110" s="77"/>
      <c r="Z110" s="77"/>
      <c r="AA110" s="77"/>
      <c r="AB110" s="77"/>
      <c r="AC110" s="77"/>
      <c r="AD110" s="77"/>
      <c r="AE110" s="77"/>
      <c r="AF110" s="77"/>
      <c r="AG110" s="77"/>
      <c r="AH110" s="77"/>
      <c r="AI110" s="77"/>
      <c r="AJ110" s="77"/>
      <c r="AK110" s="77"/>
      <c r="AL110" s="77"/>
      <c r="AM110" s="77"/>
      <c r="AN110" s="77"/>
      <c r="AO110" s="77"/>
      <c r="AP110" s="77"/>
    </row>
    <row r="111" spans="23:42" x14ac:dyDescent="0.2">
      <c r="W111" s="77"/>
      <c r="X111" s="77"/>
      <c r="Y111" s="77"/>
      <c r="Z111" s="77"/>
      <c r="AA111" s="77"/>
      <c r="AB111" s="77"/>
      <c r="AC111" s="77"/>
      <c r="AD111" s="77"/>
      <c r="AE111" s="77"/>
      <c r="AF111" s="77"/>
      <c r="AG111" s="77"/>
      <c r="AH111" s="77"/>
      <c r="AI111" s="77"/>
      <c r="AJ111" s="77"/>
      <c r="AK111" s="77"/>
      <c r="AL111" s="77"/>
      <c r="AM111" s="77"/>
      <c r="AN111" s="77"/>
      <c r="AO111" s="77"/>
      <c r="AP111" s="77"/>
    </row>
    <row r="112" spans="23:42" x14ac:dyDescent="0.2">
      <c r="W112" s="77"/>
      <c r="X112" s="77"/>
      <c r="Y112" s="77"/>
      <c r="Z112" s="77"/>
      <c r="AA112" s="77"/>
      <c r="AB112" s="77"/>
      <c r="AC112" s="77"/>
      <c r="AD112" s="77"/>
      <c r="AE112" s="77"/>
      <c r="AF112" s="77"/>
      <c r="AG112" s="77"/>
      <c r="AH112" s="77"/>
      <c r="AI112" s="77"/>
      <c r="AJ112" s="77"/>
      <c r="AK112" s="77"/>
      <c r="AL112" s="77"/>
      <c r="AM112" s="77"/>
      <c r="AN112" s="77"/>
      <c r="AO112" s="77"/>
      <c r="AP112" s="77"/>
    </row>
    <row r="113" spans="23:42" x14ac:dyDescent="0.2">
      <c r="W113" s="77"/>
      <c r="X113" s="77"/>
      <c r="Y113" s="77"/>
      <c r="Z113" s="77"/>
      <c r="AA113" s="77"/>
      <c r="AB113" s="77"/>
      <c r="AC113" s="77"/>
      <c r="AD113" s="77"/>
      <c r="AE113" s="77"/>
      <c r="AF113" s="77"/>
      <c r="AG113" s="77"/>
      <c r="AH113" s="77"/>
      <c r="AI113" s="77"/>
      <c r="AJ113" s="77"/>
      <c r="AK113" s="77"/>
      <c r="AL113" s="77"/>
      <c r="AM113" s="77"/>
      <c r="AN113" s="77"/>
      <c r="AO113" s="77"/>
      <c r="AP113" s="77"/>
    </row>
    <row r="114" spans="23:42" x14ac:dyDescent="0.2">
      <c r="W114" s="77"/>
      <c r="X114" s="77"/>
      <c r="Y114" s="77"/>
      <c r="Z114" s="77"/>
      <c r="AA114" s="77"/>
      <c r="AB114" s="77"/>
      <c r="AC114" s="77"/>
      <c r="AD114" s="77"/>
      <c r="AE114" s="77"/>
      <c r="AF114" s="77"/>
      <c r="AG114" s="77"/>
      <c r="AH114" s="77"/>
      <c r="AI114" s="77"/>
      <c r="AJ114" s="77"/>
      <c r="AK114" s="77"/>
      <c r="AL114" s="77"/>
      <c r="AM114" s="77"/>
      <c r="AN114" s="77"/>
      <c r="AO114" s="77"/>
      <c r="AP114" s="77"/>
    </row>
    <row r="115" spans="23:42" x14ac:dyDescent="0.2">
      <c r="W115" s="77"/>
      <c r="X115" s="77"/>
      <c r="Y115" s="77"/>
      <c r="Z115" s="77"/>
      <c r="AA115" s="77"/>
      <c r="AB115" s="77"/>
      <c r="AC115" s="77"/>
      <c r="AD115" s="77"/>
      <c r="AE115" s="77"/>
      <c r="AF115" s="77"/>
      <c r="AG115" s="77"/>
      <c r="AH115" s="77"/>
      <c r="AI115" s="77"/>
      <c r="AJ115" s="77"/>
      <c r="AK115" s="77"/>
      <c r="AL115" s="77"/>
      <c r="AM115" s="77"/>
      <c r="AN115" s="77"/>
      <c r="AO115" s="77"/>
      <c r="AP115" s="77"/>
    </row>
    <row r="116" spans="23:42" x14ac:dyDescent="0.2">
      <c r="W116" s="77"/>
      <c r="X116" s="77"/>
      <c r="Y116" s="77"/>
      <c r="Z116" s="77"/>
      <c r="AA116" s="77"/>
      <c r="AB116" s="77"/>
      <c r="AC116" s="77"/>
      <c r="AD116" s="77"/>
      <c r="AE116" s="77"/>
      <c r="AF116" s="77"/>
      <c r="AG116" s="77"/>
      <c r="AH116" s="77"/>
      <c r="AI116" s="77"/>
      <c r="AJ116" s="77"/>
      <c r="AK116" s="77"/>
      <c r="AL116" s="77"/>
      <c r="AM116" s="77"/>
      <c r="AN116" s="77"/>
      <c r="AO116" s="77"/>
      <c r="AP116" s="77"/>
    </row>
    <row r="117" spans="23:42" x14ac:dyDescent="0.2">
      <c r="W117" s="77"/>
      <c r="X117" s="77"/>
      <c r="Y117" s="77"/>
      <c r="Z117" s="77"/>
      <c r="AA117" s="77"/>
      <c r="AB117" s="77"/>
      <c r="AC117" s="77"/>
      <c r="AD117" s="77"/>
      <c r="AE117" s="77"/>
      <c r="AF117" s="77"/>
      <c r="AG117" s="77"/>
      <c r="AH117" s="77"/>
      <c r="AI117" s="77"/>
      <c r="AJ117" s="77"/>
      <c r="AK117" s="77"/>
      <c r="AL117" s="77"/>
      <c r="AM117" s="77"/>
      <c r="AN117" s="77"/>
      <c r="AO117" s="77"/>
      <c r="AP117" s="77"/>
    </row>
    <row r="118" spans="23:42" x14ac:dyDescent="0.2">
      <c r="W118" s="77"/>
      <c r="X118" s="77"/>
      <c r="Y118" s="77"/>
      <c r="Z118" s="77"/>
      <c r="AA118" s="77"/>
      <c r="AB118" s="77"/>
      <c r="AC118" s="77"/>
      <c r="AD118" s="77"/>
      <c r="AE118" s="77"/>
      <c r="AF118" s="77"/>
      <c r="AG118" s="77"/>
      <c r="AH118" s="77"/>
      <c r="AI118" s="77"/>
      <c r="AJ118" s="77"/>
      <c r="AK118" s="77"/>
      <c r="AL118" s="77"/>
      <c r="AM118" s="77"/>
      <c r="AN118" s="77"/>
      <c r="AO118" s="77"/>
      <c r="AP118" s="77"/>
    </row>
    <row r="119" spans="23:42" x14ac:dyDescent="0.2">
      <c r="W119" s="77"/>
      <c r="X119" s="77"/>
      <c r="Y119" s="77"/>
      <c r="Z119" s="77"/>
      <c r="AA119" s="77"/>
      <c r="AB119" s="77"/>
      <c r="AC119" s="77"/>
      <c r="AD119" s="77"/>
      <c r="AE119" s="77"/>
      <c r="AF119" s="77"/>
      <c r="AG119" s="77"/>
      <c r="AH119" s="77"/>
      <c r="AI119" s="77"/>
      <c r="AJ119" s="77"/>
      <c r="AK119" s="77"/>
      <c r="AL119" s="77"/>
      <c r="AM119" s="77"/>
      <c r="AN119" s="77"/>
      <c r="AO119" s="77"/>
      <c r="AP119" s="77"/>
    </row>
    <row r="120" spans="23:42" x14ac:dyDescent="0.2">
      <c r="W120" s="77"/>
      <c r="X120" s="77"/>
      <c r="Y120" s="77"/>
      <c r="Z120" s="77"/>
      <c r="AA120" s="77"/>
      <c r="AB120" s="77"/>
      <c r="AC120" s="77"/>
      <c r="AD120" s="77"/>
      <c r="AE120" s="77"/>
      <c r="AF120" s="77"/>
      <c r="AG120" s="77"/>
      <c r="AH120" s="77"/>
      <c r="AI120" s="77"/>
      <c r="AJ120" s="77"/>
      <c r="AK120" s="77"/>
      <c r="AL120" s="77"/>
      <c r="AM120" s="77"/>
      <c r="AN120" s="77"/>
      <c r="AO120" s="77"/>
      <c r="AP120" s="77"/>
    </row>
    <row r="121" spans="23:42" x14ac:dyDescent="0.2">
      <c r="W121" s="77"/>
      <c r="X121" s="77"/>
      <c r="Y121" s="77"/>
      <c r="Z121" s="77"/>
      <c r="AA121" s="77"/>
      <c r="AB121" s="77"/>
      <c r="AC121" s="77"/>
      <c r="AD121" s="77"/>
      <c r="AE121" s="77"/>
      <c r="AF121" s="77"/>
      <c r="AG121" s="77"/>
      <c r="AH121" s="77"/>
      <c r="AI121" s="77"/>
      <c r="AJ121" s="77"/>
      <c r="AK121" s="77"/>
      <c r="AL121" s="77"/>
      <c r="AM121" s="77"/>
      <c r="AN121" s="77"/>
      <c r="AO121" s="77"/>
      <c r="AP121" s="77"/>
    </row>
    <row r="122" spans="23:42" x14ac:dyDescent="0.2">
      <c r="W122" s="77"/>
      <c r="X122" s="77"/>
      <c r="Y122" s="77"/>
      <c r="Z122" s="77"/>
      <c r="AA122" s="77"/>
      <c r="AB122" s="77"/>
      <c r="AC122" s="77"/>
      <c r="AD122" s="77"/>
      <c r="AE122" s="77"/>
      <c r="AF122" s="77"/>
      <c r="AG122" s="77"/>
      <c r="AH122" s="77"/>
      <c r="AI122" s="77"/>
      <c r="AJ122" s="77"/>
      <c r="AK122" s="77"/>
      <c r="AL122" s="77"/>
      <c r="AM122" s="77"/>
      <c r="AN122" s="77"/>
      <c r="AO122" s="77"/>
      <c r="AP122" s="77"/>
    </row>
    <row r="123" spans="23:42" x14ac:dyDescent="0.2">
      <c r="W123" s="77"/>
      <c r="X123" s="77"/>
      <c r="Y123" s="77"/>
      <c r="Z123" s="77"/>
      <c r="AA123" s="77"/>
      <c r="AB123" s="77"/>
      <c r="AC123" s="77"/>
      <c r="AD123" s="77"/>
      <c r="AE123" s="77"/>
      <c r="AF123" s="77"/>
      <c r="AG123" s="77"/>
      <c r="AH123" s="77"/>
      <c r="AI123" s="77"/>
      <c r="AJ123" s="77"/>
      <c r="AK123" s="77"/>
      <c r="AL123" s="77"/>
      <c r="AM123" s="77"/>
      <c r="AN123" s="77"/>
      <c r="AO123" s="77"/>
      <c r="AP123" s="77"/>
    </row>
    <row r="124" spans="23:42" x14ac:dyDescent="0.2">
      <c r="W124" s="77"/>
      <c r="X124" s="77"/>
      <c r="Y124" s="77"/>
      <c r="Z124" s="77"/>
      <c r="AA124" s="77"/>
      <c r="AB124" s="77"/>
      <c r="AC124" s="77"/>
      <c r="AD124" s="77"/>
      <c r="AE124" s="77"/>
      <c r="AF124" s="77"/>
      <c r="AG124" s="77"/>
      <c r="AH124" s="77"/>
      <c r="AI124" s="77"/>
      <c r="AJ124" s="77"/>
      <c r="AK124" s="77"/>
      <c r="AL124" s="77"/>
      <c r="AM124" s="77"/>
      <c r="AN124" s="77"/>
      <c r="AO124" s="77"/>
      <c r="AP124" s="77"/>
    </row>
    <row r="125" spans="23:42" x14ac:dyDescent="0.2">
      <c r="W125" s="77"/>
      <c r="X125" s="77"/>
      <c r="Y125" s="77"/>
      <c r="Z125" s="77"/>
      <c r="AA125" s="77"/>
      <c r="AB125" s="77"/>
      <c r="AC125" s="77"/>
      <c r="AD125" s="77"/>
      <c r="AE125" s="77"/>
      <c r="AF125" s="77"/>
      <c r="AG125" s="77"/>
      <c r="AH125" s="77"/>
      <c r="AI125" s="77"/>
      <c r="AJ125" s="77"/>
      <c r="AK125" s="77"/>
      <c r="AL125" s="77"/>
      <c r="AM125" s="77"/>
      <c r="AN125" s="77"/>
      <c r="AO125" s="77"/>
      <c r="AP125" s="77"/>
    </row>
    <row r="126" spans="23:42" x14ac:dyDescent="0.2">
      <c r="W126" s="77"/>
      <c r="X126" s="77"/>
      <c r="Y126" s="77"/>
      <c r="Z126" s="77"/>
      <c r="AA126" s="77"/>
      <c r="AB126" s="77"/>
      <c r="AC126" s="77"/>
      <c r="AD126" s="77"/>
      <c r="AE126" s="77"/>
      <c r="AF126" s="77"/>
      <c r="AG126" s="77"/>
      <c r="AH126" s="77"/>
      <c r="AI126" s="77"/>
      <c r="AJ126" s="77"/>
      <c r="AK126" s="77"/>
      <c r="AL126" s="77"/>
      <c r="AM126" s="77"/>
      <c r="AN126" s="77"/>
      <c r="AO126" s="77"/>
      <c r="AP126" s="77"/>
    </row>
    <row r="127" spans="23:42" x14ac:dyDescent="0.2">
      <c r="W127" s="77"/>
      <c r="X127" s="77"/>
      <c r="Y127" s="77"/>
      <c r="Z127" s="77"/>
      <c r="AA127" s="77"/>
      <c r="AB127" s="77"/>
      <c r="AC127" s="77"/>
      <c r="AD127" s="77"/>
      <c r="AE127" s="77"/>
      <c r="AF127" s="77"/>
      <c r="AG127" s="77"/>
      <c r="AH127" s="77"/>
      <c r="AI127" s="77"/>
      <c r="AJ127" s="77"/>
      <c r="AK127" s="77"/>
      <c r="AL127" s="77"/>
      <c r="AM127" s="77"/>
      <c r="AN127" s="77"/>
      <c r="AO127" s="77"/>
      <c r="AP127" s="77"/>
    </row>
    <row r="128" spans="23:42" x14ac:dyDescent="0.2">
      <c r="W128" s="77"/>
      <c r="X128" s="77"/>
      <c r="Y128" s="77"/>
      <c r="Z128" s="77"/>
      <c r="AA128" s="77"/>
      <c r="AB128" s="77"/>
      <c r="AC128" s="77"/>
      <c r="AD128" s="77"/>
      <c r="AE128" s="77"/>
      <c r="AF128" s="77"/>
      <c r="AG128" s="77"/>
      <c r="AH128" s="77"/>
      <c r="AI128" s="77"/>
      <c r="AJ128" s="77"/>
      <c r="AK128" s="77"/>
      <c r="AL128" s="77"/>
      <c r="AM128" s="77"/>
      <c r="AN128" s="77"/>
      <c r="AO128" s="77"/>
      <c r="AP128" s="77"/>
    </row>
    <row r="129" spans="23:42" x14ac:dyDescent="0.2">
      <c r="W129" s="77"/>
      <c r="X129" s="77"/>
      <c r="Y129" s="77"/>
      <c r="Z129" s="77"/>
      <c r="AA129" s="77"/>
      <c r="AB129" s="77"/>
      <c r="AC129" s="77"/>
      <c r="AD129" s="77"/>
      <c r="AE129" s="77"/>
      <c r="AF129" s="77"/>
      <c r="AG129" s="77"/>
      <c r="AH129" s="77"/>
      <c r="AI129" s="77"/>
      <c r="AJ129" s="77"/>
      <c r="AK129" s="77"/>
      <c r="AL129" s="77"/>
      <c r="AM129" s="77"/>
      <c r="AN129" s="77"/>
      <c r="AO129" s="77"/>
      <c r="AP129" s="77"/>
    </row>
    <row r="130" spans="23:42" x14ac:dyDescent="0.2">
      <c r="W130" s="77"/>
      <c r="X130" s="77"/>
      <c r="Y130" s="77"/>
      <c r="Z130" s="77"/>
      <c r="AA130" s="77"/>
      <c r="AB130" s="77"/>
      <c r="AC130" s="77"/>
      <c r="AD130" s="77"/>
      <c r="AE130" s="77"/>
      <c r="AF130" s="77"/>
      <c r="AG130" s="77"/>
      <c r="AH130" s="77"/>
      <c r="AI130" s="77"/>
      <c r="AJ130" s="77"/>
      <c r="AK130" s="77"/>
      <c r="AL130" s="77"/>
      <c r="AM130" s="77"/>
      <c r="AN130" s="77"/>
      <c r="AO130" s="77"/>
      <c r="AP130" s="77"/>
    </row>
    <row r="131" spans="23:42" x14ac:dyDescent="0.2">
      <c r="W131" s="77"/>
      <c r="X131" s="77"/>
      <c r="Y131" s="77"/>
      <c r="Z131" s="77"/>
      <c r="AA131" s="77"/>
      <c r="AB131" s="77"/>
      <c r="AC131" s="77"/>
      <c r="AD131" s="77"/>
      <c r="AE131" s="77"/>
      <c r="AF131" s="77"/>
      <c r="AG131" s="77"/>
      <c r="AH131" s="77"/>
      <c r="AI131" s="77"/>
      <c r="AJ131" s="77"/>
      <c r="AK131" s="77"/>
      <c r="AL131" s="77"/>
      <c r="AM131" s="77"/>
      <c r="AN131" s="77"/>
      <c r="AO131" s="77"/>
      <c r="AP131" s="77"/>
    </row>
    <row r="132" spans="23:42" x14ac:dyDescent="0.2">
      <c r="W132" s="77"/>
      <c r="X132" s="77"/>
      <c r="Y132" s="77"/>
      <c r="Z132" s="77"/>
      <c r="AA132" s="77"/>
      <c r="AB132" s="77"/>
      <c r="AC132" s="77"/>
      <c r="AD132" s="77"/>
      <c r="AE132" s="77"/>
      <c r="AF132" s="77"/>
      <c r="AG132" s="77"/>
      <c r="AH132" s="77"/>
      <c r="AI132" s="77"/>
      <c r="AJ132" s="77"/>
      <c r="AK132" s="77"/>
      <c r="AL132" s="77"/>
      <c r="AM132" s="77"/>
      <c r="AN132" s="77"/>
      <c r="AO132" s="77"/>
      <c r="AP132" s="77"/>
    </row>
    <row r="133" spans="23:42" x14ac:dyDescent="0.2">
      <c r="W133" s="77"/>
      <c r="X133" s="77"/>
      <c r="Y133" s="77"/>
      <c r="Z133" s="77"/>
      <c r="AA133" s="77"/>
      <c r="AB133" s="77"/>
      <c r="AC133" s="77"/>
      <c r="AD133" s="77"/>
      <c r="AE133" s="77"/>
      <c r="AF133" s="77"/>
      <c r="AG133" s="77"/>
      <c r="AH133" s="77"/>
      <c r="AI133" s="77"/>
      <c r="AJ133" s="77"/>
      <c r="AK133" s="77"/>
      <c r="AL133" s="77"/>
      <c r="AM133" s="77"/>
      <c r="AN133" s="77"/>
      <c r="AO133" s="77"/>
      <c r="AP133" s="77"/>
    </row>
    <row r="134" spans="23:42" x14ac:dyDescent="0.2">
      <c r="W134" s="77"/>
      <c r="X134" s="77"/>
      <c r="Y134" s="77"/>
      <c r="Z134" s="77"/>
      <c r="AA134" s="77"/>
      <c r="AB134" s="77"/>
      <c r="AC134" s="77"/>
      <c r="AD134" s="77"/>
      <c r="AE134" s="77"/>
      <c r="AF134" s="77"/>
      <c r="AG134" s="77"/>
      <c r="AH134" s="77"/>
      <c r="AI134" s="77"/>
      <c r="AJ134" s="77"/>
      <c r="AK134" s="77"/>
      <c r="AL134" s="77"/>
      <c r="AM134" s="77"/>
      <c r="AN134" s="77"/>
      <c r="AO134" s="77"/>
      <c r="AP134" s="77"/>
    </row>
    <row r="135" spans="23:42" x14ac:dyDescent="0.2">
      <c r="W135" s="77"/>
      <c r="X135" s="77"/>
      <c r="Y135" s="77"/>
      <c r="Z135" s="77"/>
      <c r="AA135" s="77"/>
      <c r="AB135" s="77"/>
      <c r="AC135" s="77"/>
      <c r="AD135" s="77"/>
      <c r="AE135" s="77"/>
      <c r="AF135" s="77"/>
      <c r="AG135" s="77"/>
      <c r="AH135" s="77"/>
      <c r="AI135" s="77"/>
      <c r="AJ135" s="77"/>
      <c r="AK135" s="77"/>
      <c r="AL135" s="77"/>
      <c r="AM135" s="77"/>
      <c r="AN135" s="77"/>
      <c r="AO135" s="77"/>
      <c r="AP135" s="77"/>
    </row>
    <row r="136" spans="23:42" x14ac:dyDescent="0.2">
      <c r="W136" s="77"/>
      <c r="X136" s="77"/>
      <c r="Y136" s="77"/>
      <c r="Z136" s="77"/>
      <c r="AA136" s="77"/>
      <c r="AB136" s="77"/>
      <c r="AC136" s="77"/>
      <c r="AD136" s="77"/>
      <c r="AE136" s="77"/>
      <c r="AF136" s="77"/>
      <c r="AG136" s="77"/>
      <c r="AH136" s="77"/>
      <c r="AI136" s="77"/>
      <c r="AJ136" s="77"/>
      <c r="AK136" s="77"/>
      <c r="AL136" s="77"/>
      <c r="AM136" s="77"/>
      <c r="AN136" s="77"/>
      <c r="AO136" s="77"/>
      <c r="AP136" s="77"/>
    </row>
    <row r="137" spans="23:42" x14ac:dyDescent="0.2">
      <c r="W137" s="77"/>
      <c r="X137" s="77"/>
      <c r="Y137" s="77"/>
      <c r="Z137" s="77"/>
      <c r="AA137" s="77"/>
      <c r="AB137" s="77"/>
      <c r="AC137" s="77"/>
      <c r="AD137" s="77"/>
      <c r="AE137" s="77"/>
      <c r="AF137" s="77"/>
      <c r="AG137" s="77"/>
      <c r="AH137" s="77"/>
      <c r="AI137" s="77"/>
      <c r="AJ137" s="77"/>
      <c r="AK137" s="77"/>
      <c r="AL137" s="77"/>
      <c r="AM137" s="77"/>
      <c r="AN137" s="77"/>
      <c r="AO137" s="77"/>
      <c r="AP137" s="77"/>
    </row>
    <row r="138" spans="23:42" x14ac:dyDescent="0.2">
      <c r="W138" s="77"/>
      <c r="X138" s="77"/>
      <c r="Y138" s="77"/>
      <c r="Z138" s="77"/>
      <c r="AA138" s="77"/>
      <c r="AB138" s="77"/>
      <c r="AC138" s="77"/>
      <c r="AD138" s="77"/>
      <c r="AE138" s="77"/>
      <c r="AF138" s="77"/>
      <c r="AG138" s="77"/>
      <c r="AH138" s="77"/>
      <c r="AI138" s="77"/>
      <c r="AJ138" s="77"/>
      <c r="AK138" s="77"/>
      <c r="AL138" s="77"/>
      <c r="AM138" s="77"/>
      <c r="AN138" s="77"/>
      <c r="AO138" s="77"/>
      <c r="AP138" s="77"/>
    </row>
    <row r="139" spans="23:42" x14ac:dyDescent="0.2">
      <c r="W139" s="77"/>
      <c r="X139" s="77"/>
      <c r="Y139" s="77"/>
      <c r="Z139" s="77"/>
      <c r="AA139" s="77"/>
      <c r="AB139" s="77"/>
      <c r="AC139" s="77"/>
      <c r="AD139" s="77"/>
      <c r="AE139" s="77"/>
      <c r="AF139" s="77"/>
      <c r="AG139" s="77"/>
      <c r="AH139" s="77"/>
      <c r="AI139" s="77"/>
      <c r="AJ139" s="77"/>
      <c r="AK139" s="77"/>
      <c r="AL139" s="77"/>
      <c r="AM139" s="77"/>
      <c r="AN139" s="77"/>
      <c r="AO139" s="77"/>
      <c r="AP139" s="77"/>
    </row>
    <row r="140" spans="23:42" x14ac:dyDescent="0.2">
      <c r="W140" s="77"/>
      <c r="X140" s="77"/>
      <c r="Y140" s="77"/>
      <c r="Z140" s="77"/>
      <c r="AA140" s="77"/>
      <c r="AB140" s="77"/>
      <c r="AC140" s="77"/>
      <c r="AD140" s="77"/>
      <c r="AE140" s="77"/>
      <c r="AF140" s="77"/>
      <c r="AG140" s="77"/>
      <c r="AH140" s="77"/>
      <c r="AI140" s="77"/>
      <c r="AJ140" s="77"/>
      <c r="AK140" s="77"/>
      <c r="AL140" s="77"/>
      <c r="AM140" s="77"/>
      <c r="AN140" s="77"/>
      <c r="AO140" s="77"/>
      <c r="AP140" s="77"/>
    </row>
    <row r="141" spans="23:42" x14ac:dyDescent="0.2">
      <c r="W141" s="77"/>
      <c r="X141" s="77"/>
      <c r="Y141" s="77"/>
      <c r="Z141" s="77"/>
      <c r="AA141" s="77"/>
      <c r="AB141" s="77"/>
      <c r="AC141" s="77"/>
      <c r="AD141" s="77"/>
      <c r="AE141" s="77"/>
      <c r="AF141" s="77"/>
      <c r="AG141" s="77"/>
      <c r="AH141" s="77"/>
      <c r="AI141" s="77"/>
      <c r="AJ141" s="77"/>
      <c r="AK141" s="77"/>
      <c r="AL141" s="77"/>
      <c r="AM141" s="77"/>
      <c r="AN141" s="77"/>
      <c r="AO141" s="77"/>
      <c r="AP141" s="77"/>
    </row>
    <row r="142" spans="23:42" x14ac:dyDescent="0.2">
      <c r="W142" s="77"/>
      <c r="X142" s="77"/>
      <c r="Y142" s="77"/>
      <c r="Z142" s="77"/>
      <c r="AA142" s="77"/>
      <c r="AB142" s="77"/>
      <c r="AC142" s="77"/>
      <c r="AD142" s="77"/>
      <c r="AE142" s="77"/>
      <c r="AF142" s="77"/>
      <c r="AG142" s="77"/>
      <c r="AH142" s="77"/>
      <c r="AI142" s="77"/>
      <c r="AJ142" s="77"/>
      <c r="AK142" s="77"/>
      <c r="AL142" s="77"/>
      <c r="AM142" s="77"/>
      <c r="AN142" s="77"/>
      <c r="AO142" s="77"/>
      <c r="AP142" s="77"/>
    </row>
    <row r="143" spans="23:42" x14ac:dyDescent="0.2">
      <c r="W143" s="77"/>
      <c r="X143" s="77"/>
      <c r="Y143" s="77"/>
      <c r="Z143" s="77"/>
      <c r="AA143" s="77"/>
      <c r="AB143" s="77"/>
      <c r="AC143" s="77"/>
      <c r="AD143" s="77"/>
      <c r="AE143" s="77"/>
      <c r="AF143" s="77"/>
      <c r="AG143" s="77"/>
      <c r="AH143" s="77"/>
      <c r="AI143" s="77"/>
      <c r="AJ143" s="77"/>
      <c r="AK143" s="77"/>
      <c r="AL143" s="77"/>
      <c r="AM143" s="77"/>
      <c r="AN143" s="77"/>
      <c r="AO143" s="77"/>
      <c r="AP143" s="77"/>
    </row>
    <row r="144" spans="23:42" x14ac:dyDescent="0.2">
      <c r="W144" s="77"/>
      <c r="X144" s="77"/>
      <c r="Y144" s="77"/>
      <c r="Z144" s="77"/>
      <c r="AA144" s="77"/>
      <c r="AB144" s="77"/>
      <c r="AC144" s="77"/>
      <c r="AD144" s="77"/>
      <c r="AE144" s="77"/>
      <c r="AF144" s="77"/>
      <c r="AG144" s="77"/>
      <c r="AH144" s="77"/>
      <c r="AI144" s="77"/>
      <c r="AJ144" s="77"/>
      <c r="AK144" s="77"/>
      <c r="AL144" s="77"/>
      <c r="AM144" s="77"/>
      <c r="AN144" s="77"/>
      <c r="AO144" s="77"/>
      <c r="AP144" s="77"/>
    </row>
    <row r="145" spans="23:42" x14ac:dyDescent="0.2">
      <c r="W145" s="77"/>
      <c r="X145" s="77"/>
      <c r="Y145" s="77"/>
      <c r="Z145" s="77"/>
      <c r="AA145" s="77"/>
      <c r="AB145" s="77"/>
      <c r="AC145" s="77"/>
      <c r="AD145" s="77"/>
      <c r="AE145" s="77"/>
      <c r="AF145" s="77"/>
      <c r="AG145" s="77"/>
      <c r="AH145" s="77"/>
      <c r="AI145" s="77"/>
      <c r="AJ145" s="77"/>
      <c r="AK145" s="77"/>
      <c r="AL145" s="77"/>
      <c r="AM145" s="77"/>
      <c r="AN145" s="77"/>
      <c r="AO145" s="77"/>
      <c r="AP145" s="77"/>
    </row>
    <row r="146" spans="23:42" x14ac:dyDescent="0.2">
      <c r="W146" s="77"/>
      <c r="X146" s="77"/>
      <c r="Y146" s="77"/>
      <c r="Z146" s="77"/>
      <c r="AA146" s="77"/>
      <c r="AB146" s="77"/>
      <c r="AC146" s="77"/>
      <c r="AD146" s="77"/>
      <c r="AE146" s="77"/>
      <c r="AF146" s="77"/>
      <c r="AG146" s="77"/>
      <c r="AH146" s="77"/>
      <c r="AI146" s="77"/>
      <c r="AJ146" s="77"/>
      <c r="AK146" s="77"/>
      <c r="AL146" s="77"/>
      <c r="AM146" s="77"/>
      <c r="AN146" s="77"/>
      <c r="AO146" s="77"/>
      <c r="AP146" s="77"/>
    </row>
    <row r="147" spans="23:42" x14ac:dyDescent="0.2">
      <c r="W147" s="77"/>
      <c r="X147" s="77"/>
      <c r="Y147" s="77"/>
      <c r="Z147" s="77"/>
      <c r="AA147" s="77"/>
      <c r="AB147" s="77"/>
      <c r="AC147" s="77"/>
      <c r="AD147" s="77"/>
      <c r="AE147" s="77"/>
      <c r="AF147" s="77"/>
      <c r="AG147" s="77"/>
      <c r="AH147" s="77"/>
      <c r="AI147" s="77"/>
      <c r="AJ147" s="77"/>
      <c r="AK147" s="77"/>
      <c r="AL147" s="77"/>
      <c r="AM147" s="77"/>
      <c r="AN147" s="77"/>
      <c r="AO147" s="77"/>
      <c r="AP147" s="77"/>
    </row>
    <row r="148" spans="23:42" x14ac:dyDescent="0.2">
      <c r="W148" s="77"/>
      <c r="X148" s="77"/>
      <c r="Y148" s="77"/>
      <c r="Z148" s="77"/>
      <c r="AA148" s="77"/>
      <c r="AB148" s="77"/>
      <c r="AC148" s="77"/>
      <c r="AD148" s="77"/>
      <c r="AE148" s="77"/>
      <c r="AF148" s="77"/>
      <c r="AG148" s="77"/>
      <c r="AH148" s="77"/>
      <c r="AI148" s="77"/>
      <c r="AJ148" s="77"/>
      <c r="AK148" s="77"/>
      <c r="AL148" s="77"/>
      <c r="AM148" s="77"/>
      <c r="AN148" s="77"/>
      <c r="AO148" s="77"/>
      <c r="AP148" s="77"/>
    </row>
    <row r="149" spans="23:42" x14ac:dyDescent="0.2">
      <c r="W149" s="77"/>
      <c r="X149" s="77"/>
      <c r="Y149" s="77"/>
      <c r="Z149" s="77"/>
      <c r="AA149" s="77"/>
      <c r="AB149" s="77"/>
      <c r="AC149" s="77"/>
      <c r="AD149" s="77"/>
      <c r="AE149" s="77"/>
      <c r="AF149" s="77"/>
      <c r="AG149" s="77"/>
      <c r="AH149" s="77"/>
      <c r="AI149" s="77"/>
      <c r="AJ149" s="77"/>
      <c r="AK149" s="77"/>
      <c r="AL149" s="77"/>
      <c r="AM149" s="77"/>
      <c r="AN149" s="77"/>
      <c r="AO149" s="77"/>
      <c r="AP149" s="77"/>
    </row>
    <row r="150" spans="23:42" x14ac:dyDescent="0.2">
      <c r="W150" s="77"/>
      <c r="X150" s="77"/>
      <c r="Y150" s="77"/>
      <c r="Z150" s="77"/>
      <c r="AA150" s="77"/>
      <c r="AB150" s="77"/>
      <c r="AC150" s="77"/>
      <c r="AD150" s="77"/>
      <c r="AE150" s="77"/>
      <c r="AF150" s="77"/>
      <c r="AG150" s="77"/>
      <c r="AH150" s="77"/>
      <c r="AI150" s="77"/>
      <c r="AJ150" s="77"/>
      <c r="AK150" s="77"/>
      <c r="AL150" s="77"/>
      <c r="AM150" s="77"/>
      <c r="AN150" s="77"/>
      <c r="AO150" s="77"/>
      <c r="AP150" s="77"/>
    </row>
    <row r="151" spans="23:42" x14ac:dyDescent="0.2">
      <c r="W151" s="77"/>
      <c r="X151" s="77"/>
      <c r="Y151" s="77"/>
      <c r="Z151" s="77"/>
      <c r="AA151" s="77"/>
      <c r="AB151" s="77"/>
      <c r="AC151" s="77"/>
      <c r="AD151" s="77"/>
      <c r="AE151" s="77"/>
      <c r="AF151" s="77"/>
      <c r="AG151" s="77"/>
      <c r="AH151" s="77"/>
      <c r="AI151" s="77"/>
      <c r="AJ151" s="77"/>
      <c r="AK151" s="77"/>
      <c r="AL151" s="77"/>
      <c r="AM151" s="77"/>
      <c r="AN151" s="77"/>
      <c r="AO151" s="77"/>
      <c r="AP151" s="77"/>
    </row>
    <row r="152" spans="23:42" x14ac:dyDescent="0.2">
      <c r="W152" s="77"/>
      <c r="X152" s="77"/>
      <c r="Y152" s="77"/>
      <c r="Z152" s="77"/>
      <c r="AA152" s="77"/>
      <c r="AB152" s="77"/>
      <c r="AC152" s="77"/>
      <c r="AD152" s="77"/>
      <c r="AE152" s="77"/>
      <c r="AF152" s="77"/>
      <c r="AG152" s="77"/>
      <c r="AH152" s="77"/>
      <c r="AI152" s="77"/>
      <c r="AJ152" s="77"/>
      <c r="AK152" s="77"/>
      <c r="AL152" s="77"/>
      <c r="AM152" s="77"/>
      <c r="AN152" s="77"/>
      <c r="AO152" s="77"/>
      <c r="AP152" s="77"/>
    </row>
    <row r="153" spans="23:42" x14ac:dyDescent="0.2">
      <c r="W153" s="77"/>
      <c r="X153" s="77"/>
      <c r="Y153" s="77"/>
      <c r="Z153" s="77"/>
      <c r="AA153" s="77"/>
      <c r="AB153" s="77"/>
      <c r="AC153" s="77"/>
      <c r="AD153" s="77"/>
      <c r="AE153" s="77"/>
      <c r="AF153" s="77"/>
      <c r="AG153" s="77"/>
      <c r="AH153" s="77"/>
      <c r="AI153" s="77"/>
      <c r="AJ153" s="77"/>
      <c r="AK153" s="77"/>
      <c r="AL153" s="77"/>
      <c r="AM153" s="77"/>
      <c r="AN153" s="77"/>
      <c r="AO153" s="77"/>
      <c r="AP153" s="77"/>
    </row>
    <row r="154" spans="23:42" x14ac:dyDescent="0.2">
      <c r="W154" s="77"/>
      <c r="X154" s="77"/>
      <c r="Y154" s="77"/>
      <c r="Z154" s="77"/>
      <c r="AA154" s="77"/>
      <c r="AB154" s="77"/>
      <c r="AC154" s="77"/>
      <c r="AD154" s="77"/>
      <c r="AE154" s="77"/>
      <c r="AF154" s="77"/>
      <c r="AG154" s="77"/>
      <c r="AH154" s="77"/>
      <c r="AI154" s="77"/>
      <c r="AJ154" s="77"/>
      <c r="AK154" s="77"/>
      <c r="AL154" s="77"/>
      <c r="AM154" s="77"/>
      <c r="AN154" s="77"/>
      <c r="AO154" s="77"/>
      <c r="AP154" s="77"/>
    </row>
    <row r="155" spans="23:42" x14ac:dyDescent="0.2">
      <c r="W155" s="77"/>
      <c r="X155" s="77"/>
      <c r="Y155" s="77"/>
      <c r="Z155" s="77"/>
      <c r="AA155" s="77"/>
      <c r="AB155" s="77"/>
      <c r="AC155" s="77"/>
      <c r="AD155" s="77"/>
      <c r="AE155" s="77"/>
      <c r="AF155" s="77"/>
      <c r="AG155" s="77"/>
      <c r="AH155" s="77"/>
      <c r="AI155" s="77"/>
      <c r="AJ155" s="77"/>
      <c r="AK155" s="77"/>
      <c r="AL155" s="77"/>
      <c r="AM155" s="77"/>
      <c r="AN155" s="77"/>
      <c r="AO155" s="77"/>
      <c r="AP155" s="77"/>
    </row>
    <row r="156" spans="23:42" x14ac:dyDescent="0.2">
      <c r="W156" s="77"/>
      <c r="X156" s="77"/>
      <c r="Y156" s="77"/>
      <c r="Z156" s="77"/>
      <c r="AA156" s="77"/>
      <c r="AB156" s="77"/>
      <c r="AC156" s="77"/>
      <c r="AD156" s="77"/>
      <c r="AE156" s="77"/>
      <c r="AF156" s="77"/>
      <c r="AG156" s="77"/>
      <c r="AH156" s="77"/>
      <c r="AI156" s="77"/>
      <c r="AJ156" s="77"/>
      <c r="AK156" s="77"/>
      <c r="AL156" s="77"/>
      <c r="AM156" s="77"/>
      <c r="AN156" s="77"/>
      <c r="AO156" s="77"/>
      <c r="AP156" s="77"/>
    </row>
    <row r="157" spans="23:42" x14ac:dyDescent="0.2">
      <c r="W157" s="77"/>
      <c r="X157" s="77"/>
      <c r="Y157" s="77"/>
      <c r="Z157" s="77"/>
      <c r="AA157" s="77"/>
      <c r="AB157" s="77"/>
      <c r="AC157" s="77"/>
      <c r="AD157" s="77"/>
      <c r="AE157" s="77"/>
      <c r="AF157" s="77"/>
      <c r="AG157" s="77"/>
      <c r="AH157" s="77"/>
      <c r="AI157" s="77"/>
      <c r="AJ157" s="77"/>
      <c r="AK157" s="77"/>
      <c r="AL157" s="77"/>
      <c r="AM157" s="77"/>
      <c r="AN157" s="77"/>
      <c r="AO157" s="77"/>
      <c r="AP157" s="77"/>
    </row>
    <row r="158" spans="23:42" x14ac:dyDescent="0.2">
      <c r="W158" s="77"/>
      <c r="X158" s="77"/>
      <c r="Y158" s="77"/>
      <c r="Z158" s="77"/>
      <c r="AA158" s="77"/>
      <c r="AB158" s="77"/>
      <c r="AC158" s="77"/>
      <c r="AD158" s="77"/>
      <c r="AE158" s="77"/>
      <c r="AF158" s="77"/>
      <c r="AG158" s="77"/>
      <c r="AH158" s="77"/>
      <c r="AI158" s="77"/>
      <c r="AJ158" s="77"/>
      <c r="AK158" s="77"/>
      <c r="AL158" s="77"/>
      <c r="AM158" s="77"/>
      <c r="AN158" s="77"/>
      <c r="AO158" s="77"/>
      <c r="AP158" s="77"/>
    </row>
    <row r="159" spans="23:42" x14ac:dyDescent="0.2">
      <c r="W159" s="77"/>
      <c r="X159" s="77"/>
      <c r="Y159" s="77"/>
      <c r="Z159" s="77"/>
      <c r="AA159" s="77"/>
      <c r="AB159" s="77"/>
      <c r="AC159" s="77"/>
      <c r="AD159" s="77"/>
      <c r="AE159" s="77"/>
      <c r="AF159" s="77"/>
      <c r="AG159" s="77"/>
      <c r="AH159" s="77"/>
      <c r="AI159" s="77"/>
      <c r="AJ159" s="77"/>
      <c r="AK159" s="77"/>
      <c r="AL159" s="77"/>
      <c r="AM159" s="77"/>
      <c r="AN159" s="77"/>
      <c r="AO159" s="77"/>
      <c r="AP159" s="77"/>
    </row>
    <row r="160" spans="23:42" x14ac:dyDescent="0.2">
      <c r="W160" s="77"/>
      <c r="X160" s="77"/>
      <c r="Y160" s="77"/>
      <c r="Z160" s="77"/>
      <c r="AA160" s="77"/>
      <c r="AB160" s="77"/>
      <c r="AC160" s="77"/>
      <c r="AD160" s="77"/>
      <c r="AE160" s="77"/>
      <c r="AF160" s="77"/>
      <c r="AG160" s="77"/>
      <c r="AH160" s="77"/>
      <c r="AI160" s="77"/>
      <c r="AJ160" s="77"/>
      <c r="AK160" s="77"/>
      <c r="AL160" s="77"/>
      <c r="AM160" s="77"/>
      <c r="AN160" s="77"/>
      <c r="AO160" s="77"/>
      <c r="AP160" s="77"/>
    </row>
    <row r="161" spans="23:42" x14ac:dyDescent="0.2">
      <c r="W161" s="77"/>
      <c r="X161" s="77"/>
      <c r="Y161" s="77"/>
      <c r="Z161" s="77"/>
      <c r="AA161" s="77"/>
      <c r="AB161" s="77"/>
      <c r="AC161" s="77"/>
      <c r="AD161" s="77"/>
      <c r="AE161" s="77"/>
      <c r="AF161" s="77"/>
      <c r="AG161" s="77"/>
      <c r="AH161" s="77"/>
      <c r="AI161" s="77"/>
      <c r="AJ161" s="77"/>
      <c r="AK161" s="77"/>
      <c r="AL161" s="77"/>
      <c r="AM161" s="77"/>
      <c r="AN161" s="77"/>
      <c r="AO161" s="77"/>
      <c r="AP161" s="77"/>
    </row>
    <row r="162" spans="23:42" x14ac:dyDescent="0.2">
      <c r="W162" s="77"/>
      <c r="X162" s="77"/>
      <c r="Y162" s="77"/>
      <c r="Z162" s="77"/>
      <c r="AA162" s="77"/>
      <c r="AB162" s="77"/>
      <c r="AC162" s="77"/>
      <c r="AD162" s="77"/>
      <c r="AE162" s="77"/>
      <c r="AF162" s="77"/>
      <c r="AG162" s="77"/>
      <c r="AH162" s="77"/>
      <c r="AI162" s="77"/>
      <c r="AJ162" s="77"/>
      <c r="AK162" s="77"/>
      <c r="AL162" s="77"/>
      <c r="AM162" s="77"/>
      <c r="AN162" s="77"/>
      <c r="AO162" s="77"/>
      <c r="AP162" s="77"/>
    </row>
    <row r="163" spans="23:42" x14ac:dyDescent="0.2">
      <c r="W163" s="77"/>
      <c r="X163" s="77"/>
      <c r="Y163" s="77"/>
      <c r="Z163" s="77"/>
      <c r="AA163" s="77"/>
      <c r="AB163" s="77"/>
      <c r="AC163" s="77"/>
      <c r="AD163" s="77"/>
      <c r="AE163" s="77"/>
      <c r="AF163" s="77"/>
      <c r="AG163" s="77"/>
      <c r="AH163" s="77"/>
      <c r="AI163" s="77"/>
      <c r="AJ163" s="77"/>
      <c r="AK163" s="77"/>
      <c r="AL163" s="77"/>
      <c r="AM163" s="77"/>
      <c r="AN163" s="77"/>
      <c r="AO163" s="77"/>
      <c r="AP163" s="77"/>
    </row>
    <row r="164" spans="23:42" x14ac:dyDescent="0.2">
      <c r="W164" s="77"/>
      <c r="X164" s="77"/>
      <c r="Y164" s="77"/>
      <c r="Z164" s="77"/>
      <c r="AA164" s="77"/>
      <c r="AB164" s="77"/>
      <c r="AC164" s="77"/>
      <c r="AD164" s="77"/>
      <c r="AE164" s="77"/>
      <c r="AF164" s="77"/>
      <c r="AG164" s="77"/>
      <c r="AH164" s="77"/>
      <c r="AI164" s="77"/>
      <c r="AJ164" s="77"/>
      <c r="AK164" s="77"/>
      <c r="AL164" s="77"/>
      <c r="AM164" s="77"/>
      <c r="AN164" s="77"/>
      <c r="AO164" s="77"/>
      <c r="AP164" s="77"/>
    </row>
    <row r="165" spans="23:42" x14ac:dyDescent="0.2">
      <c r="W165" s="77"/>
      <c r="X165" s="77"/>
      <c r="Y165" s="77"/>
      <c r="Z165" s="77"/>
      <c r="AA165" s="77"/>
      <c r="AB165" s="77"/>
      <c r="AC165" s="77"/>
      <c r="AD165" s="77"/>
      <c r="AE165" s="77"/>
      <c r="AF165" s="77"/>
      <c r="AG165" s="77"/>
      <c r="AH165" s="77"/>
      <c r="AI165" s="77"/>
      <c r="AJ165" s="77"/>
      <c r="AK165" s="77"/>
      <c r="AL165" s="77"/>
      <c r="AM165" s="77"/>
      <c r="AN165" s="77"/>
      <c r="AO165" s="77"/>
      <c r="AP165" s="77"/>
    </row>
    <row r="166" spans="23:42" x14ac:dyDescent="0.2">
      <c r="W166" s="77"/>
      <c r="X166" s="77"/>
      <c r="Y166" s="77"/>
      <c r="Z166" s="77"/>
      <c r="AA166" s="77"/>
      <c r="AB166" s="77"/>
      <c r="AC166" s="77"/>
      <c r="AD166" s="77"/>
      <c r="AE166" s="77"/>
      <c r="AF166" s="77"/>
      <c r="AG166" s="77"/>
      <c r="AH166" s="77"/>
      <c r="AI166" s="77"/>
      <c r="AJ166" s="77"/>
      <c r="AK166" s="77"/>
      <c r="AL166" s="77"/>
      <c r="AM166" s="77"/>
      <c r="AN166" s="77"/>
      <c r="AO166" s="77"/>
      <c r="AP166" s="77"/>
    </row>
    <row r="167" spans="23:42" x14ac:dyDescent="0.2">
      <c r="W167" s="77"/>
      <c r="X167" s="77"/>
      <c r="Y167" s="77"/>
      <c r="Z167" s="77"/>
      <c r="AA167" s="77"/>
      <c r="AB167" s="77"/>
      <c r="AC167" s="77"/>
      <c r="AD167" s="77"/>
      <c r="AE167" s="77"/>
      <c r="AF167" s="77"/>
      <c r="AG167" s="77"/>
      <c r="AH167" s="77"/>
      <c r="AI167" s="77"/>
      <c r="AJ167" s="77"/>
      <c r="AK167" s="77"/>
      <c r="AL167" s="77"/>
      <c r="AM167" s="77"/>
      <c r="AN167" s="77"/>
      <c r="AO167" s="77"/>
      <c r="AP167" s="77"/>
    </row>
    <row r="168" spans="23:42" x14ac:dyDescent="0.2">
      <c r="W168" s="77"/>
      <c r="X168" s="77"/>
      <c r="Y168" s="77"/>
      <c r="Z168" s="77"/>
      <c r="AA168" s="77"/>
      <c r="AB168" s="77"/>
      <c r="AC168" s="77"/>
      <c r="AD168" s="77"/>
      <c r="AE168" s="77"/>
      <c r="AF168" s="77"/>
      <c r="AG168" s="77"/>
      <c r="AH168" s="77"/>
      <c r="AI168" s="77"/>
      <c r="AJ168" s="77"/>
      <c r="AK168" s="77"/>
      <c r="AL168" s="77"/>
      <c r="AM168" s="77"/>
      <c r="AN168" s="77"/>
      <c r="AO168" s="77"/>
      <c r="AP168" s="77"/>
    </row>
    <row r="169" spans="23:42" x14ac:dyDescent="0.2">
      <c r="W169" s="77"/>
      <c r="X169" s="77"/>
      <c r="Y169" s="77"/>
      <c r="Z169" s="77"/>
      <c r="AA169" s="77"/>
      <c r="AB169" s="77"/>
      <c r="AC169" s="77"/>
      <c r="AD169" s="77"/>
      <c r="AE169" s="77"/>
      <c r="AF169" s="77"/>
      <c r="AG169" s="77"/>
      <c r="AH169" s="77"/>
      <c r="AI169" s="77"/>
      <c r="AJ169" s="77"/>
      <c r="AK169" s="77"/>
      <c r="AL169" s="77"/>
      <c r="AM169" s="77"/>
      <c r="AN169" s="77"/>
      <c r="AO169" s="77"/>
      <c r="AP169" s="77"/>
    </row>
    <row r="170" spans="23:42" x14ac:dyDescent="0.2">
      <c r="W170" s="77"/>
      <c r="X170" s="77"/>
      <c r="Y170" s="77"/>
      <c r="Z170" s="77"/>
      <c r="AA170" s="77"/>
      <c r="AB170" s="77"/>
      <c r="AC170" s="77"/>
      <c r="AD170" s="77"/>
      <c r="AE170" s="77"/>
      <c r="AF170" s="77"/>
      <c r="AG170" s="77"/>
      <c r="AH170" s="77"/>
      <c r="AI170" s="77"/>
      <c r="AJ170" s="77"/>
      <c r="AK170" s="77"/>
      <c r="AL170" s="77"/>
      <c r="AM170" s="77"/>
      <c r="AN170" s="77"/>
      <c r="AO170" s="77"/>
      <c r="AP170" s="77"/>
    </row>
    <row r="171" spans="23:42" x14ac:dyDescent="0.2">
      <c r="W171" s="77"/>
      <c r="X171" s="77"/>
      <c r="Y171" s="77"/>
      <c r="Z171" s="77"/>
      <c r="AA171" s="77"/>
      <c r="AB171" s="77"/>
      <c r="AC171" s="77"/>
      <c r="AD171" s="77"/>
      <c r="AE171" s="77"/>
      <c r="AF171" s="77"/>
      <c r="AG171" s="77"/>
      <c r="AH171" s="77"/>
      <c r="AI171" s="77"/>
      <c r="AJ171" s="77"/>
      <c r="AK171" s="77"/>
      <c r="AL171" s="77"/>
      <c r="AM171" s="77"/>
      <c r="AN171" s="77"/>
      <c r="AO171" s="77"/>
      <c r="AP171" s="77"/>
    </row>
    <row r="172" spans="23:42" x14ac:dyDescent="0.2">
      <c r="W172" s="77"/>
      <c r="X172" s="77"/>
      <c r="Y172" s="77"/>
      <c r="Z172" s="77"/>
      <c r="AA172" s="77"/>
      <c r="AB172" s="77"/>
      <c r="AC172" s="77"/>
      <c r="AD172" s="77"/>
      <c r="AE172" s="77"/>
      <c r="AF172" s="77"/>
      <c r="AG172" s="77"/>
      <c r="AH172" s="77"/>
      <c r="AI172" s="77"/>
      <c r="AJ172" s="77"/>
      <c r="AK172" s="77"/>
      <c r="AL172" s="77"/>
      <c r="AM172" s="77"/>
      <c r="AN172" s="77"/>
      <c r="AO172" s="77"/>
      <c r="AP172" s="77"/>
    </row>
    <row r="173" spans="23:42" x14ac:dyDescent="0.2">
      <c r="W173" s="77"/>
      <c r="X173" s="77"/>
      <c r="Y173" s="77"/>
      <c r="Z173" s="77"/>
      <c r="AA173" s="77"/>
      <c r="AB173" s="77"/>
      <c r="AC173" s="77"/>
      <c r="AD173" s="77"/>
      <c r="AE173" s="77"/>
      <c r="AF173" s="77"/>
      <c r="AG173" s="77"/>
      <c r="AH173" s="77"/>
      <c r="AI173" s="77"/>
      <c r="AJ173" s="77"/>
      <c r="AK173" s="77"/>
      <c r="AL173" s="77"/>
      <c r="AM173" s="77"/>
      <c r="AN173" s="77"/>
      <c r="AO173" s="77"/>
      <c r="AP173" s="77"/>
    </row>
    <row r="174" spans="23:42" x14ac:dyDescent="0.2">
      <c r="W174" s="77"/>
      <c r="X174" s="77"/>
      <c r="Y174" s="77"/>
      <c r="Z174" s="77"/>
      <c r="AA174" s="77"/>
      <c r="AB174" s="77"/>
      <c r="AC174" s="77"/>
      <c r="AD174" s="77"/>
      <c r="AE174" s="77"/>
      <c r="AF174" s="77"/>
      <c r="AG174" s="77"/>
      <c r="AH174" s="77"/>
      <c r="AI174" s="77"/>
      <c r="AJ174" s="77"/>
      <c r="AK174" s="77"/>
      <c r="AL174" s="77"/>
      <c r="AM174" s="77"/>
      <c r="AN174" s="77"/>
      <c r="AO174" s="77"/>
      <c r="AP174" s="77"/>
    </row>
    <row r="175" spans="23:42" x14ac:dyDescent="0.2">
      <c r="W175" s="77"/>
      <c r="X175" s="77"/>
      <c r="Y175" s="77"/>
      <c r="Z175" s="77"/>
      <c r="AA175" s="77"/>
      <c r="AB175" s="77"/>
      <c r="AC175" s="77"/>
      <c r="AD175" s="77"/>
      <c r="AE175" s="77"/>
      <c r="AF175" s="77"/>
      <c r="AG175" s="77"/>
      <c r="AH175" s="77"/>
      <c r="AI175" s="77"/>
      <c r="AJ175" s="77"/>
      <c r="AK175" s="77"/>
      <c r="AL175" s="77"/>
      <c r="AM175" s="77"/>
      <c r="AN175" s="77"/>
      <c r="AO175" s="77"/>
      <c r="AP175" s="77"/>
    </row>
    <row r="176" spans="23:42" x14ac:dyDescent="0.2">
      <c r="W176" s="77"/>
      <c r="X176" s="77"/>
      <c r="Y176" s="77"/>
      <c r="Z176" s="77"/>
      <c r="AA176" s="77"/>
      <c r="AB176" s="77"/>
      <c r="AC176" s="77"/>
      <c r="AD176" s="77"/>
      <c r="AE176" s="77"/>
      <c r="AF176" s="77"/>
      <c r="AG176" s="77"/>
      <c r="AH176" s="77"/>
      <c r="AI176" s="77"/>
      <c r="AJ176" s="77"/>
      <c r="AK176" s="77"/>
      <c r="AL176" s="77"/>
      <c r="AM176" s="77"/>
      <c r="AN176" s="77"/>
      <c r="AO176" s="77"/>
      <c r="AP176" s="77"/>
    </row>
    <row r="177" spans="23:42" x14ac:dyDescent="0.2">
      <c r="W177" s="77"/>
      <c r="X177" s="77"/>
      <c r="Y177" s="77"/>
      <c r="Z177" s="77"/>
      <c r="AA177" s="77"/>
      <c r="AB177" s="77"/>
      <c r="AC177" s="77"/>
      <c r="AD177" s="77"/>
      <c r="AE177" s="77"/>
      <c r="AF177" s="77"/>
      <c r="AG177" s="77"/>
      <c r="AH177" s="77"/>
      <c r="AI177" s="77"/>
      <c r="AJ177" s="77"/>
      <c r="AK177" s="77"/>
      <c r="AL177" s="77"/>
      <c r="AM177" s="77"/>
      <c r="AN177" s="77"/>
      <c r="AO177" s="77"/>
      <c r="AP177" s="77"/>
    </row>
    <row r="178" spans="23:42" x14ac:dyDescent="0.2">
      <c r="W178" s="77"/>
      <c r="X178" s="77"/>
      <c r="Y178" s="77"/>
      <c r="Z178" s="77"/>
      <c r="AA178" s="77"/>
      <c r="AB178" s="77"/>
      <c r="AC178" s="77"/>
      <c r="AD178" s="77"/>
      <c r="AE178" s="77"/>
      <c r="AF178" s="77"/>
      <c r="AG178" s="77"/>
      <c r="AH178" s="77"/>
      <c r="AI178" s="77"/>
      <c r="AJ178" s="77"/>
      <c r="AK178" s="77"/>
      <c r="AL178" s="77"/>
      <c r="AM178" s="77"/>
      <c r="AN178" s="77"/>
      <c r="AO178" s="77"/>
      <c r="AP178" s="77"/>
    </row>
    <row r="179" spans="23:42" x14ac:dyDescent="0.2">
      <c r="W179" s="77"/>
      <c r="X179" s="77"/>
      <c r="Y179" s="77"/>
      <c r="Z179" s="77"/>
      <c r="AA179" s="77"/>
      <c r="AB179" s="77"/>
      <c r="AC179" s="77"/>
      <c r="AD179" s="77"/>
      <c r="AE179" s="77"/>
      <c r="AF179" s="77"/>
      <c r="AG179" s="77"/>
      <c r="AH179" s="77"/>
      <c r="AI179" s="77"/>
      <c r="AJ179" s="77"/>
      <c r="AK179" s="77"/>
      <c r="AL179" s="77"/>
      <c r="AM179" s="77"/>
      <c r="AN179" s="77"/>
      <c r="AO179" s="77"/>
      <c r="AP179" s="77"/>
    </row>
    <row r="180" spans="23:42" x14ac:dyDescent="0.2">
      <c r="W180" s="77"/>
      <c r="X180" s="77"/>
      <c r="Y180" s="77"/>
      <c r="Z180" s="77"/>
      <c r="AA180" s="77"/>
      <c r="AB180" s="77"/>
      <c r="AC180" s="77"/>
      <c r="AD180" s="77"/>
      <c r="AE180" s="77"/>
      <c r="AF180" s="77"/>
      <c r="AG180" s="77"/>
      <c r="AH180" s="77"/>
      <c r="AI180" s="77"/>
      <c r="AJ180" s="77"/>
      <c r="AK180" s="77"/>
      <c r="AL180" s="77"/>
      <c r="AM180" s="77"/>
      <c r="AN180" s="77"/>
      <c r="AO180" s="77"/>
      <c r="AP180" s="77"/>
    </row>
    <row r="181" spans="23:42" x14ac:dyDescent="0.2">
      <c r="W181" s="77"/>
      <c r="X181" s="77"/>
      <c r="Y181" s="77"/>
      <c r="Z181" s="77"/>
      <c r="AA181" s="77"/>
      <c r="AB181" s="77"/>
      <c r="AC181" s="77"/>
      <c r="AD181" s="77"/>
      <c r="AE181" s="77"/>
      <c r="AF181" s="77"/>
      <c r="AG181" s="77"/>
      <c r="AH181" s="77"/>
      <c r="AI181" s="77"/>
      <c r="AJ181" s="77"/>
      <c r="AK181" s="77"/>
      <c r="AL181" s="77"/>
      <c r="AM181" s="77"/>
      <c r="AN181" s="77"/>
      <c r="AO181" s="77"/>
      <c r="AP181" s="77"/>
    </row>
    <row r="182" spans="23:42" x14ac:dyDescent="0.2">
      <c r="W182" s="77"/>
      <c r="X182" s="77"/>
      <c r="Y182" s="77"/>
      <c r="Z182" s="77"/>
      <c r="AA182" s="77"/>
      <c r="AB182" s="77"/>
      <c r="AC182" s="77"/>
      <c r="AD182" s="77"/>
      <c r="AE182" s="77"/>
      <c r="AF182" s="77"/>
      <c r="AG182" s="77"/>
      <c r="AH182" s="77"/>
      <c r="AI182" s="77"/>
      <c r="AJ182" s="77"/>
      <c r="AK182" s="77"/>
      <c r="AL182" s="77"/>
      <c r="AM182" s="77"/>
      <c r="AN182" s="77"/>
      <c r="AO182" s="77"/>
      <c r="AP182" s="77"/>
    </row>
    <row r="183" spans="23:42" x14ac:dyDescent="0.2">
      <c r="W183" s="77"/>
      <c r="X183" s="77"/>
      <c r="Y183" s="77"/>
      <c r="Z183" s="77"/>
      <c r="AA183" s="77"/>
      <c r="AB183" s="77"/>
      <c r="AC183" s="77"/>
      <c r="AD183" s="77"/>
      <c r="AE183" s="77"/>
      <c r="AF183" s="77"/>
      <c r="AG183" s="77"/>
      <c r="AH183" s="77"/>
      <c r="AI183" s="77"/>
      <c r="AJ183" s="77"/>
      <c r="AK183" s="77"/>
      <c r="AL183" s="77"/>
      <c r="AM183" s="77"/>
      <c r="AN183" s="77"/>
      <c r="AO183" s="77"/>
      <c r="AP183" s="77"/>
    </row>
    <row r="184" spans="23:42" x14ac:dyDescent="0.2">
      <c r="W184" s="77"/>
      <c r="X184" s="77"/>
      <c r="Y184" s="77"/>
      <c r="Z184" s="77"/>
      <c r="AA184" s="77"/>
      <c r="AB184" s="77"/>
      <c r="AC184" s="77"/>
      <c r="AD184" s="77"/>
      <c r="AE184" s="77"/>
      <c r="AF184" s="77"/>
      <c r="AG184" s="77"/>
      <c r="AH184" s="77"/>
      <c r="AI184" s="77"/>
      <c r="AJ184" s="77"/>
      <c r="AK184" s="77"/>
      <c r="AL184" s="77"/>
      <c r="AM184" s="77"/>
      <c r="AN184" s="77"/>
      <c r="AO184" s="77"/>
      <c r="AP184" s="77"/>
    </row>
    <row r="185" spans="23:42" x14ac:dyDescent="0.2">
      <c r="W185" s="77"/>
      <c r="X185" s="77"/>
      <c r="Y185" s="77"/>
      <c r="Z185" s="77"/>
      <c r="AA185" s="77"/>
      <c r="AB185" s="77"/>
      <c r="AC185" s="77"/>
      <c r="AD185" s="77"/>
      <c r="AE185" s="77"/>
      <c r="AF185" s="77"/>
      <c r="AG185" s="77"/>
      <c r="AH185" s="77"/>
      <c r="AI185" s="77"/>
      <c r="AJ185" s="77"/>
      <c r="AK185" s="77"/>
      <c r="AL185" s="77"/>
      <c r="AM185" s="77"/>
      <c r="AN185" s="77"/>
      <c r="AO185" s="77"/>
      <c r="AP185" s="77"/>
    </row>
    <row r="186" spans="23:42" x14ac:dyDescent="0.2">
      <c r="W186" s="77"/>
      <c r="X186" s="77"/>
      <c r="Y186" s="77"/>
      <c r="Z186" s="77"/>
      <c r="AA186" s="77"/>
      <c r="AB186" s="77"/>
      <c r="AC186" s="77"/>
      <c r="AD186" s="77"/>
      <c r="AE186" s="77"/>
      <c r="AF186" s="77"/>
      <c r="AG186" s="77"/>
      <c r="AH186" s="77"/>
      <c r="AI186" s="77"/>
      <c r="AJ186" s="77"/>
      <c r="AK186" s="77"/>
      <c r="AL186" s="77"/>
      <c r="AM186" s="77"/>
      <c r="AN186" s="77"/>
      <c r="AO186" s="77"/>
      <c r="AP186" s="77"/>
    </row>
    <row r="187" spans="23:42" x14ac:dyDescent="0.2">
      <c r="W187" s="77"/>
      <c r="X187" s="77"/>
      <c r="Y187" s="77"/>
      <c r="Z187" s="77"/>
      <c r="AA187" s="77"/>
      <c r="AB187" s="77"/>
      <c r="AC187" s="77"/>
      <c r="AD187" s="77"/>
      <c r="AE187" s="77"/>
      <c r="AF187" s="77"/>
      <c r="AG187" s="77"/>
      <c r="AH187" s="77"/>
      <c r="AI187" s="77"/>
      <c r="AJ187" s="77"/>
      <c r="AK187" s="77"/>
      <c r="AL187" s="77"/>
      <c r="AM187" s="77"/>
      <c r="AN187" s="77"/>
      <c r="AO187" s="77"/>
      <c r="AP187" s="77"/>
    </row>
    <row r="188" spans="23:42" x14ac:dyDescent="0.2">
      <c r="W188" s="77"/>
      <c r="X188" s="77"/>
      <c r="Y188" s="77"/>
      <c r="Z188" s="77"/>
      <c r="AA188" s="77"/>
      <c r="AB188" s="77"/>
      <c r="AC188" s="77"/>
      <c r="AD188" s="77"/>
      <c r="AE188" s="77"/>
      <c r="AF188" s="77"/>
      <c r="AG188" s="77"/>
      <c r="AH188" s="77"/>
      <c r="AI188" s="77"/>
      <c r="AJ188" s="77"/>
      <c r="AK188" s="77"/>
      <c r="AL188" s="77"/>
      <c r="AM188" s="77"/>
      <c r="AN188" s="77"/>
      <c r="AO188" s="77"/>
      <c r="AP188" s="77"/>
    </row>
    <row r="189" spans="23:42" x14ac:dyDescent="0.2">
      <c r="W189" s="77"/>
      <c r="X189" s="77"/>
      <c r="Y189" s="77"/>
      <c r="Z189" s="77"/>
      <c r="AA189" s="77"/>
      <c r="AB189" s="77"/>
      <c r="AC189" s="77"/>
      <c r="AD189" s="77"/>
      <c r="AE189" s="77"/>
      <c r="AF189" s="77"/>
      <c r="AG189" s="77"/>
      <c r="AH189" s="77"/>
      <c r="AI189" s="77"/>
      <c r="AJ189" s="77"/>
      <c r="AK189" s="77"/>
      <c r="AL189" s="77"/>
      <c r="AM189" s="77"/>
      <c r="AN189" s="77"/>
      <c r="AO189" s="77"/>
      <c r="AP189" s="77"/>
    </row>
    <row r="190" spans="23:42" x14ac:dyDescent="0.2">
      <c r="W190" s="77"/>
      <c r="X190" s="77"/>
      <c r="Y190" s="77"/>
      <c r="Z190" s="77"/>
      <c r="AA190" s="77"/>
      <c r="AB190" s="77"/>
      <c r="AC190" s="77"/>
      <c r="AD190" s="77"/>
      <c r="AE190" s="77"/>
      <c r="AF190" s="77"/>
      <c r="AG190" s="77"/>
      <c r="AH190" s="77"/>
      <c r="AI190" s="77"/>
      <c r="AJ190" s="77"/>
      <c r="AK190" s="77"/>
      <c r="AL190" s="77"/>
      <c r="AM190" s="77"/>
      <c r="AN190" s="77"/>
      <c r="AO190" s="77"/>
      <c r="AP190" s="77"/>
    </row>
    <row r="191" spans="23:42" x14ac:dyDescent="0.2">
      <c r="W191" s="77"/>
      <c r="X191" s="77"/>
      <c r="Y191" s="77"/>
      <c r="Z191" s="77"/>
      <c r="AA191" s="77"/>
      <c r="AB191" s="77"/>
      <c r="AC191" s="77"/>
      <c r="AD191" s="77"/>
      <c r="AE191" s="77"/>
      <c r="AF191" s="77"/>
      <c r="AG191" s="77"/>
      <c r="AH191" s="77"/>
      <c r="AI191" s="77"/>
      <c r="AJ191" s="77"/>
      <c r="AK191" s="77"/>
      <c r="AL191" s="77"/>
      <c r="AM191" s="77"/>
      <c r="AN191" s="77"/>
      <c r="AO191" s="77"/>
      <c r="AP191" s="77"/>
    </row>
    <row r="192" spans="23:42" x14ac:dyDescent="0.2">
      <c r="W192" s="77"/>
      <c r="X192" s="77"/>
      <c r="Y192" s="77"/>
      <c r="Z192" s="77"/>
      <c r="AA192" s="77"/>
      <c r="AB192" s="77"/>
      <c r="AC192" s="77"/>
      <c r="AD192" s="77"/>
      <c r="AE192" s="77"/>
      <c r="AF192" s="77"/>
      <c r="AG192" s="77"/>
      <c r="AH192" s="77"/>
      <c r="AI192" s="77"/>
      <c r="AJ192" s="77"/>
      <c r="AK192" s="77"/>
      <c r="AL192" s="77"/>
      <c r="AM192" s="77"/>
      <c r="AN192" s="77"/>
      <c r="AO192" s="77"/>
      <c r="AP192" s="77"/>
    </row>
    <row r="193" spans="23:42" x14ac:dyDescent="0.2">
      <c r="W193" s="77"/>
      <c r="X193" s="77"/>
      <c r="Y193" s="77"/>
      <c r="Z193" s="77"/>
      <c r="AA193" s="77"/>
      <c r="AB193" s="77"/>
      <c r="AC193" s="77"/>
      <c r="AD193" s="77"/>
      <c r="AE193" s="77"/>
      <c r="AF193" s="77"/>
      <c r="AG193" s="77"/>
      <c r="AH193" s="77"/>
      <c r="AI193" s="77"/>
      <c r="AJ193" s="77"/>
      <c r="AK193" s="77"/>
      <c r="AL193" s="77"/>
      <c r="AM193" s="77"/>
      <c r="AN193" s="77"/>
      <c r="AO193" s="77"/>
      <c r="AP193" s="77"/>
    </row>
    <row r="194" spans="23:42" x14ac:dyDescent="0.2">
      <c r="W194" s="77"/>
      <c r="X194" s="77"/>
      <c r="Y194" s="77"/>
      <c r="Z194" s="77"/>
      <c r="AA194" s="77"/>
      <c r="AB194" s="77"/>
      <c r="AC194" s="77"/>
      <c r="AD194" s="77"/>
      <c r="AE194" s="77"/>
      <c r="AF194" s="77"/>
      <c r="AG194" s="77"/>
      <c r="AH194" s="77"/>
      <c r="AI194" s="77"/>
      <c r="AJ194" s="77"/>
      <c r="AK194" s="77"/>
      <c r="AL194" s="77"/>
      <c r="AM194" s="77"/>
      <c r="AN194" s="77"/>
      <c r="AO194" s="77"/>
      <c r="AP194" s="77"/>
    </row>
    <row r="195" spans="23:42" x14ac:dyDescent="0.2">
      <c r="W195" s="77"/>
      <c r="X195" s="77"/>
      <c r="Y195" s="77"/>
      <c r="Z195" s="77"/>
      <c r="AA195" s="77"/>
      <c r="AB195" s="77"/>
      <c r="AC195" s="77"/>
      <c r="AD195" s="77"/>
      <c r="AE195" s="77"/>
      <c r="AF195" s="77"/>
      <c r="AG195" s="77"/>
      <c r="AH195" s="77"/>
      <c r="AI195" s="77"/>
      <c r="AJ195" s="77"/>
      <c r="AK195" s="77"/>
      <c r="AL195" s="77"/>
      <c r="AM195" s="77"/>
      <c r="AN195" s="77"/>
      <c r="AO195" s="77"/>
      <c r="AP195" s="77"/>
    </row>
    <row r="196" spans="23:42" x14ac:dyDescent="0.2">
      <c r="W196" s="77"/>
      <c r="X196" s="77"/>
      <c r="Y196" s="77"/>
      <c r="Z196" s="77"/>
      <c r="AA196" s="77"/>
      <c r="AB196" s="77"/>
      <c r="AC196" s="77"/>
      <c r="AD196" s="77"/>
      <c r="AE196" s="77"/>
      <c r="AF196" s="77"/>
      <c r="AG196" s="77"/>
      <c r="AH196" s="77"/>
      <c r="AI196" s="77"/>
      <c r="AJ196" s="77"/>
      <c r="AK196" s="77"/>
      <c r="AL196" s="77"/>
      <c r="AM196" s="77"/>
      <c r="AN196" s="77"/>
      <c r="AO196" s="77"/>
      <c r="AP196" s="77"/>
    </row>
    <row r="197" spans="23:42" x14ac:dyDescent="0.2">
      <c r="W197" s="77"/>
      <c r="X197" s="77"/>
      <c r="Y197" s="77"/>
      <c r="Z197" s="77"/>
      <c r="AA197" s="77"/>
      <c r="AB197" s="77"/>
      <c r="AC197" s="77"/>
      <c r="AD197" s="77"/>
      <c r="AE197" s="77"/>
      <c r="AF197" s="77"/>
      <c r="AG197" s="77"/>
      <c r="AH197" s="77"/>
      <c r="AI197" s="77"/>
      <c r="AJ197" s="77"/>
      <c r="AK197" s="77"/>
      <c r="AL197" s="77"/>
      <c r="AM197" s="77"/>
      <c r="AN197" s="77"/>
      <c r="AO197" s="77"/>
      <c r="AP197" s="77"/>
    </row>
    <row r="198" spans="23:42" x14ac:dyDescent="0.2">
      <c r="W198" s="77"/>
      <c r="X198" s="77"/>
      <c r="Y198" s="77"/>
      <c r="Z198" s="77"/>
      <c r="AA198" s="77"/>
      <c r="AB198" s="77"/>
      <c r="AC198" s="77"/>
      <c r="AD198" s="77"/>
      <c r="AE198" s="77"/>
      <c r="AF198" s="77"/>
      <c r="AG198" s="77"/>
      <c r="AH198" s="77"/>
      <c r="AI198" s="77"/>
      <c r="AJ198" s="77"/>
      <c r="AK198" s="77"/>
      <c r="AL198" s="77"/>
      <c r="AM198" s="77"/>
      <c r="AN198" s="77"/>
      <c r="AO198" s="77"/>
      <c r="AP198" s="77"/>
    </row>
    <row r="199" spans="23:42" x14ac:dyDescent="0.2">
      <c r="W199" s="77"/>
      <c r="X199" s="77"/>
      <c r="Y199" s="77"/>
      <c r="Z199" s="77"/>
      <c r="AA199" s="77"/>
      <c r="AB199" s="77"/>
      <c r="AC199" s="77"/>
      <c r="AD199" s="77"/>
      <c r="AE199" s="77"/>
      <c r="AF199" s="77"/>
      <c r="AG199" s="77"/>
      <c r="AH199" s="77"/>
      <c r="AI199" s="77"/>
      <c r="AJ199" s="77"/>
      <c r="AK199" s="77"/>
      <c r="AL199" s="77"/>
      <c r="AM199" s="77"/>
      <c r="AN199" s="77"/>
      <c r="AO199" s="77"/>
      <c r="AP199" s="77"/>
    </row>
    <row r="200" spans="23:42" x14ac:dyDescent="0.2">
      <c r="W200" s="77"/>
      <c r="X200" s="77"/>
      <c r="Y200" s="77"/>
      <c r="Z200" s="77"/>
      <c r="AA200" s="77"/>
      <c r="AB200" s="77"/>
      <c r="AC200" s="77"/>
      <c r="AD200" s="77"/>
      <c r="AE200" s="77"/>
      <c r="AF200" s="77"/>
      <c r="AG200" s="77"/>
      <c r="AH200" s="77"/>
      <c r="AI200" s="77"/>
      <c r="AJ200" s="77"/>
      <c r="AK200" s="77"/>
      <c r="AL200" s="77"/>
      <c r="AM200" s="77"/>
      <c r="AN200" s="77"/>
      <c r="AO200" s="77"/>
      <c r="AP200" s="77"/>
    </row>
    <row r="201" spans="23:42" x14ac:dyDescent="0.2">
      <c r="W201" s="77"/>
      <c r="X201" s="77"/>
      <c r="Y201" s="77"/>
      <c r="Z201" s="77"/>
      <c r="AA201" s="77"/>
      <c r="AB201" s="77"/>
      <c r="AC201" s="77"/>
      <c r="AD201" s="77"/>
      <c r="AE201" s="77"/>
      <c r="AF201" s="77"/>
      <c r="AG201" s="77"/>
      <c r="AH201" s="77"/>
      <c r="AI201" s="77"/>
      <c r="AJ201" s="77"/>
      <c r="AK201" s="77"/>
      <c r="AL201" s="77"/>
      <c r="AM201" s="77"/>
      <c r="AN201" s="77"/>
      <c r="AO201" s="77"/>
      <c r="AP201" s="77"/>
    </row>
    <row r="202" spans="23:42" x14ac:dyDescent="0.2">
      <c r="W202" s="77"/>
      <c r="X202" s="77"/>
      <c r="Y202" s="77"/>
      <c r="Z202" s="77"/>
      <c r="AA202" s="77"/>
      <c r="AB202" s="77"/>
      <c r="AC202" s="77"/>
      <c r="AD202" s="77"/>
      <c r="AE202" s="77"/>
      <c r="AF202" s="77"/>
      <c r="AG202" s="77"/>
      <c r="AH202" s="77"/>
      <c r="AI202" s="77"/>
      <c r="AJ202" s="77"/>
      <c r="AK202" s="77"/>
      <c r="AL202" s="77"/>
      <c r="AM202" s="77"/>
      <c r="AN202" s="77"/>
      <c r="AO202" s="77"/>
      <c r="AP202" s="77"/>
    </row>
    <row r="203" spans="23:42" x14ac:dyDescent="0.2">
      <c r="W203" s="77"/>
      <c r="X203" s="77"/>
      <c r="Y203" s="77"/>
      <c r="Z203" s="77"/>
      <c r="AA203" s="77"/>
      <c r="AB203" s="77"/>
      <c r="AC203" s="77"/>
      <c r="AD203" s="77"/>
      <c r="AE203" s="77"/>
      <c r="AF203" s="77"/>
      <c r="AG203" s="77"/>
      <c r="AH203" s="77"/>
      <c r="AI203" s="77"/>
      <c r="AJ203" s="77"/>
      <c r="AK203" s="77"/>
      <c r="AL203" s="77"/>
      <c r="AM203" s="77"/>
      <c r="AN203" s="77"/>
      <c r="AO203" s="77"/>
      <c r="AP203" s="77"/>
    </row>
    <row r="204" spans="23:42" x14ac:dyDescent="0.2">
      <c r="W204" s="77"/>
      <c r="X204" s="77"/>
      <c r="Y204" s="77"/>
      <c r="Z204" s="77"/>
      <c r="AA204" s="77"/>
      <c r="AB204" s="77"/>
      <c r="AC204" s="77"/>
      <c r="AD204" s="77"/>
      <c r="AE204" s="77"/>
      <c r="AF204" s="77"/>
      <c r="AG204" s="77"/>
      <c r="AH204" s="77"/>
      <c r="AI204" s="77"/>
      <c r="AJ204" s="77"/>
      <c r="AK204" s="77"/>
      <c r="AL204" s="77"/>
      <c r="AM204" s="77"/>
      <c r="AN204" s="77"/>
      <c r="AO204" s="77"/>
      <c r="AP204" s="77"/>
    </row>
    <row r="205" spans="23:42" x14ac:dyDescent="0.2">
      <c r="W205" s="77"/>
      <c r="X205" s="77"/>
      <c r="Y205" s="77"/>
      <c r="Z205" s="77"/>
      <c r="AA205" s="77"/>
      <c r="AB205" s="77"/>
      <c r="AC205" s="77"/>
      <c r="AD205" s="77"/>
      <c r="AE205" s="77"/>
      <c r="AF205" s="77"/>
      <c r="AG205" s="77"/>
      <c r="AH205" s="77"/>
      <c r="AI205" s="77"/>
      <c r="AJ205" s="77"/>
      <c r="AK205" s="77"/>
      <c r="AL205" s="77"/>
      <c r="AM205" s="77"/>
      <c r="AN205" s="77"/>
      <c r="AO205" s="77"/>
      <c r="AP205" s="77"/>
    </row>
    <row r="206" spans="23:42" x14ac:dyDescent="0.2">
      <c r="W206" s="77"/>
      <c r="X206" s="77"/>
      <c r="Y206" s="77"/>
      <c r="Z206" s="77"/>
      <c r="AA206" s="77"/>
      <c r="AB206" s="77"/>
      <c r="AC206" s="77"/>
      <c r="AD206" s="77"/>
      <c r="AE206" s="77"/>
      <c r="AF206" s="77"/>
      <c r="AG206" s="77"/>
      <c r="AH206" s="77"/>
      <c r="AI206" s="77"/>
      <c r="AJ206" s="77"/>
      <c r="AK206" s="77"/>
      <c r="AL206" s="77"/>
      <c r="AM206" s="77"/>
      <c r="AN206" s="77"/>
      <c r="AO206" s="77"/>
      <c r="AP206" s="77"/>
    </row>
    <row r="207" spans="23:42" x14ac:dyDescent="0.2">
      <c r="W207" s="77"/>
      <c r="X207" s="77"/>
      <c r="Y207" s="77"/>
      <c r="Z207" s="77"/>
      <c r="AA207" s="77"/>
      <c r="AB207" s="77"/>
      <c r="AC207" s="77"/>
      <c r="AD207" s="77"/>
      <c r="AE207" s="77"/>
      <c r="AF207" s="77"/>
      <c r="AG207" s="77"/>
      <c r="AH207" s="77"/>
      <c r="AI207" s="77"/>
      <c r="AJ207" s="77"/>
      <c r="AK207" s="77"/>
      <c r="AL207" s="77"/>
      <c r="AM207" s="77"/>
      <c r="AN207" s="77"/>
      <c r="AO207" s="77"/>
      <c r="AP207" s="77"/>
    </row>
    <row r="208" spans="23:42" x14ac:dyDescent="0.2">
      <c r="W208" s="77"/>
      <c r="X208" s="77"/>
      <c r="Y208" s="77"/>
      <c r="Z208" s="77"/>
      <c r="AA208" s="77"/>
      <c r="AB208" s="77"/>
      <c r="AC208" s="77"/>
      <c r="AD208" s="77"/>
      <c r="AE208" s="77"/>
      <c r="AF208" s="77"/>
      <c r="AG208" s="77"/>
      <c r="AH208" s="77"/>
      <c r="AI208" s="77"/>
      <c r="AJ208" s="77"/>
      <c r="AK208" s="77"/>
      <c r="AL208" s="77"/>
      <c r="AM208" s="77"/>
      <c r="AN208" s="77"/>
      <c r="AO208" s="77"/>
      <c r="AP208" s="77"/>
    </row>
    <row r="209" spans="23:42" x14ac:dyDescent="0.2">
      <c r="W209" s="77"/>
      <c r="X209" s="77"/>
      <c r="Y209" s="77"/>
      <c r="Z209" s="77"/>
      <c r="AA209" s="77"/>
      <c r="AB209" s="77"/>
      <c r="AC209" s="77"/>
      <c r="AD209" s="77"/>
      <c r="AE209" s="77"/>
      <c r="AF209" s="77"/>
      <c r="AG209" s="77"/>
      <c r="AH209" s="77"/>
      <c r="AI209" s="77"/>
      <c r="AJ209" s="77"/>
      <c r="AK209" s="77"/>
      <c r="AL209" s="77"/>
      <c r="AM209" s="77"/>
      <c r="AN209" s="77"/>
      <c r="AO209" s="77"/>
      <c r="AP209" s="77"/>
    </row>
    <row r="210" spans="23:42" x14ac:dyDescent="0.2">
      <c r="W210" s="77"/>
      <c r="X210" s="77"/>
      <c r="Y210" s="77"/>
      <c r="Z210" s="77"/>
      <c r="AA210" s="77"/>
      <c r="AB210" s="77"/>
      <c r="AC210" s="77"/>
      <c r="AD210" s="77"/>
      <c r="AE210" s="77"/>
      <c r="AF210" s="77"/>
      <c r="AG210" s="77"/>
      <c r="AH210" s="77"/>
      <c r="AI210" s="77"/>
      <c r="AJ210" s="77"/>
      <c r="AK210" s="77"/>
      <c r="AL210" s="77"/>
      <c r="AM210" s="77"/>
      <c r="AN210" s="77"/>
      <c r="AO210" s="77"/>
      <c r="AP210" s="77"/>
    </row>
    <row r="211" spans="23:42" x14ac:dyDescent="0.2">
      <c r="W211" s="77"/>
      <c r="X211" s="77"/>
      <c r="Y211" s="77"/>
      <c r="Z211" s="77"/>
      <c r="AA211" s="77"/>
      <c r="AB211" s="77"/>
      <c r="AC211" s="77"/>
      <c r="AD211" s="77"/>
      <c r="AE211" s="77"/>
      <c r="AF211" s="77"/>
      <c r="AG211" s="77"/>
      <c r="AH211" s="77"/>
      <c r="AI211" s="77"/>
      <c r="AJ211" s="77"/>
      <c r="AK211" s="77"/>
      <c r="AL211" s="77"/>
      <c r="AM211" s="77"/>
      <c r="AN211" s="77"/>
      <c r="AO211" s="77"/>
      <c r="AP211" s="77"/>
    </row>
    <row r="212" spans="23:42" x14ac:dyDescent="0.2">
      <c r="W212" s="77"/>
      <c r="X212" s="77"/>
      <c r="Y212" s="77"/>
      <c r="Z212" s="77"/>
      <c r="AA212" s="77"/>
      <c r="AB212" s="77"/>
      <c r="AC212" s="77"/>
      <c r="AD212" s="77"/>
      <c r="AE212" s="77"/>
      <c r="AF212" s="77"/>
      <c r="AG212" s="77"/>
      <c r="AH212" s="77"/>
      <c r="AI212" s="77"/>
      <c r="AJ212" s="77"/>
      <c r="AK212" s="77"/>
      <c r="AL212" s="77"/>
      <c r="AM212" s="77"/>
      <c r="AN212" s="77"/>
      <c r="AO212" s="77"/>
      <c r="AP212" s="77"/>
    </row>
    <row r="213" spans="23:42" x14ac:dyDescent="0.2">
      <c r="W213" s="77"/>
      <c r="X213" s="77"/>
      <c r="Y213" s="77"/>
      <c r="Z213" s="77"/>
      <c r="AA213" s="77"/>
      <c r="AB213" s="77"/>
      <c r="AC213" s="77"/>
      <c r="AD213" s="77"/>
      <c r="AE213" s="77"/>
      <c r="AF213" s="77"/>
      <c r="AG213" s="77"/>
      <c r="AH213" s="77"/>
      <c r="AI213" s="77"/>
      <c r="AJ213" s="77"/>
      <c r="AK213" s="77"/>
      <c r="AL213" s="77"/>
      <c r="AM213" s="77"/>
      <c r="AN213" s="77"/>
      <c r="AO213" s="77"/>
      <c r="AP213" s="77"/>
    </row>
    <row r="214" spans="23:42" x14ac:dyDescent="0.2">
      <c r="W214" s="77"/>
      <c r="X214" s="77"/>
      <c r="Y214" s="77"/>
      <c r="Z214" s="77"/>
      <c r="AA214" s="77"/>
      <c r="AB214" s="77"/>
      <c r="AC214" s="77"/>
      <c r="AD214" s="77"/>
      <c r="AE214" s="77"/>
      <c r="AF214" s="77"/>
      <c r="AG214" s="77"/>
      <c r="AH214" s="77"/>
      <c r="AI214" s="77"/>
      <c r="AJ214" s="77"/>
      <c r="AK214" s="77"/>
      <c r="AL214" s="77"/>
      <c r="AM214" s="77"/>
      <c r="AN214" s="77"/>
      <c r="AO214" s="77"/>
      <c r="AP214" s="77"/>
    </row>
    <row r="215" spans="23:42" x14ac:dyDescent="0.2">
      <c r="W215" s="77"/>
      <c r="X215" s="77"/>
      <c r="Y215" s="77"/>
      <c r="Z215" s="77"/>
      <c r="AA215" s="77"/>
      <c r="AB215" s="77"/>
      <c r="AC215" s="77"/>
      <c r="AD215" s="77"/>
      <c r="AE215" s="77"/>
      <c r="AF215" s="77"/>
      <c r="AG215" s="77"/>
      <c r="AH215" s="77"/>
      <c r="AI215" s="77"/>
      <c r="AJ215" s="77"/>
      <c r="AK215" s="77"/>
      <c r="AL215" s="77"/>
      <c r="AM215" s="77"/>
      <c r="AN215" s="77"/>
      <c r="AO215" s="77"/>
      <c r="AP215" s="77"/>
    </row>
    <row r="216" spans="23:42" x14ac:dyDescent="0.2">
      <c r="W216" s="77"/>
      <c r="X216" s="77"/>
      <c r="Y216" s="77"/>
      <c r="Z216" s="77"/>
      <c r="AA216" s="77"/>
      <c r="AB216" s="77"/>
      <c r="AC216" s="77"/>
      <c r="AD216" s="77"/>
      <c r="AE216" s="77"/>
      <c r="AF216" s="77"/>
      <c r="AG216" s="77"/>
      <c r="AH216" s="77"/>
      <c r="AI216" s="77"/>
      <c r="AJ216" s="77"/>
      <c r="AK216" s="77"/>
      <c r="AL216" s="77"/>
      <c r="AM216" s="77"/>
      <c r="AN216" s="77"/>
      <c r="AO216" s="77"/>
      <c r="AP216" s="77"/>
    </row>
    <row r="217" spans="23:42" x14ac:dyDescent="0.2">
      <c r="W217" s="77"/>
      <c r="X217" s="77"/>
      <c r="Y217" s="77"/>
      <c r="Z217" s="77"/>
      <c r="AA217" s="77"/>
      <c r="AB217" s="77"/>
      <c r="AC217" s="77"/>
      <c r="AD217" s="77"/>
      <c r="AE217" s="77"/>
      <c r="AF217" s="77"/>
      <c r="AG217" s="77"/>
      <c r="AH217" s="77"/>
      <c r="AI217" s="77"/>
      <c r="AJ217" s="77"/>
      <c r="AK217" s="77"/>
      <c r="AL217" s="77"/>
      <c r="AM217" s="77"/>
      <c r="AN217" s="77"/>
      <c r="AO217" s="77"/>
      <c r="AP217" s="77"/>
    </row>
    <row r="218" spans="23:42" x14ac:dyDescent="0.2">
      <c r="W218" s="77"/>
      <c r="X218" s="77"/>
      <c r="Y218" s="77"/>
      <c r="Z218" s="77"/>
      <c r="AA218" s="77"/>
      <c r="AB218" s="77"/>
      <c r="AC218" s="77"/>
      <c r="AD218" s="77"/>
      <c r="AE218" s="77"/>
      <c r="AF218" s="77"/>
      <c r="AG218" s="77"/>
      <c r="AH218" s="77"/>
      <c r="AI218" s="77"/>
      <c r="AJ218" s="77"/>
      <c r="AK218" s="77"/>
      <c r="AL218" s="77"/>
      <c r="AM218" s="77"/>
      <c r="AN218" s="77"/>
      <c r="AO218" s="77"/>
      <c r="AP218" s="77"/>
    </row>
    <row r="219" spans="23:42" x14ac:dyDescent="0.2">
      <c r="W219" s="77"/>
      <c r="X219" s="77"/>
      <c r="Y219" s="77"/>
      <c r="Z219" s="77"/>
      <c r="AA219" s="77"/>
      <c r="AB219" s="77"/>
      <c r="AC219" s="77"/>
      <c r="AD219" s="77"/>
      <c r="AE219" s="77"/>
      <c r="AF219" s="77"/>
      <c r="AG219" s="77"/>
      <c r="AH219" s="77"/>
      <c r="AI219" s="77"/>
      <c r="AJ219" s="77"/>
      <c r="AK219" s="77"/>
      <c r="AL219" s="77"/>
      <c r="AM219" s="77"/>
      <c r="AN219" s="77"/>
      <c r="AO219" s="77"/>
      <c r="AP219" s="77"/>
    </row>
    <row r="220" spans="23:42" x14ac:dyDescent="0.2">
      <c r="W220" s="77"/>
      <c r="X220" s="77"/>
      <c r="Y220" s="77"/>
      <c r="Z220" s="77"/>
      <c r="AA220" s="77"/>
      <c r="AB220" s="77"/>
      <c r="AC220" s="77"/>
      <c r="AD220" s="77"/>
      <c r="AE220" s="77"/>
      <c r="AF220" s="77"/>
      <c r="AG220" s="77"/>
      <c r="AH220" s="77"/>
      <c r="AI220" s="77"/>
      <c r="AJ220" s="77"/>
      <c r="AK220" s="77"/>
      <c r="AL220" s="77"/>
      <c r="AM220" s="77"/>
      <c r="AN220" s="77"/>
      <c r="AO220" s="77"/>
      <c r="AP220" s="77"/>
    </row>
    <row r="221" spans="23:42" x14ac:dyDescent="0.2">
      <c r="W221" s="77"/>
      <c r="X221" s="77"/>
      <c r="Y221" s="77"/>
      <c r="Z221" s="77"/>
      <c r="AA221" s="77"/>
      <c r="AB221" s="77"/>
      <c r="AC221" s="77"/>
      <c r="AD221" s="77"/>
      <c r="AE221" s="77"/>
      <c r="AF221" s="77"/>
      <c r="AG221" s="77"/>
      <c r="AH221" s="77"/>
      <c r="AI221" s="77"/>
      <c r="AJ221" s="77"/>
      <c r="AK221" s="77"/>
      <c r="AL221" s="77"/>
      <c r="AM221" s="77"/>
      <c r="AN221" s="77"/>
      <c r="AO221" s="77"/>
      <c r="AP221" s="77"/>
    </row>
    <row r="222" spans="23:42" x14ac:dyDescent="0.2">
      <c r="W222" s="77"/>
      <c r="X222" s="77"/>
      <c r="Y222" s="77"/>
      <c r="Z222" s="77"/>
      <c r="AA222" s="77"/>
      <c r="AB222" s="77"/>
      <c r="AC222" s="77"/>
      <c r="AD222" s="77"/>
      <c r="AE222" s="77"/>
      <c r="AF222" s="77"/>
      <c r="AG222" s="77"/>
      <c r="AH222" s="77"/>
      <c r="AI222" s="77"/>
      <c r="AJ222" s="77"/>
      <c r="AK222" s="77"/>
      <c r="AL222" s="77"/>
      <c r="AM222" s="77"/>
      <c r="AN222" s="77"/>
      <c r="AO222" s="77"/>
      <c r="AP222" s="77"/>
    </row>
    <row r="223" spans="23:42" x14ac:dyDescent="0.2">
      <c r="W223" s="77"/>
      <c r="X223" s="77"/>
      <c r="Y223" s="77"/>
      <c r="Z223" s="77"/>
      <c r="AA223" s="77"/>
      <c r="AB223" s="77"/>
      <c r="AC223" s="77"/>
      <c r="AD223" s="77"/>
      <c r="AE223" s="77"/>
      <c r="AF223" s="77"/>
      <c r="AG223" s="77"/>
      <c r="AH223" s="77"/>
      <c r="AI223" s="77"/>
      <c r="AJ223" s="77"/>
      <c r="AK223" s="77"/>
      <c r="AL223" s="77"/>
      <c r="AM223" s="77"/>
      <c r="AN223" s="77"/>
      <c r="AO223" s="77"/>
      <c r="AP223" s="77"/>
    </row>
    <row r="224" spans="23:42" x14ac:dyDescent="0.2">
      <c r="W224" s="77"/>
      <c r="X224" s="77"/>
      <c r="Y224" s="77"/>
      <c r="Z224" s="77"/>
      <c r="AA224" s="77"/>
      <c r="AB224" s="77"/>
      <c r="AC224" s="77"/>
      <c r="AD224" s="77"/>
      <c r="AE224" s="77"/>
      <c r="AF224" s="77"/>
      <c r="AG224" s="77"/>
      <c r="AH224" s="77"/>
      <c r="AI224" s="77"/>
      <c r="AJ224" s="77"/>
      <c r="AK224" s="77"/>
      <c r="AL224" s="77"/>
      <c r="AM224" s="77"/>
      <c r="AN224" s="77"/>
      <c r="AO224" s="77"/>
      <c r="AP224" s="77"/>
    </row>
    <row r="225" spans="23:42" x14ac:dyDescent="0.2">
      <c r="W225" s="77"/>
      <c r="X225" s="77"/>
      <c r="Y225" s="77"/>
      <c r="Z225" s="77"/>
      <c r="AA225" s="77"/>
      <c r="AB225" s="77"/>
      <c r="AC225" s="77"/>
      <c r="AD225" s="77"/>
      <c r="AE225" s="77"/>
      <c r="AF225" s="77"/>
      <c r="AG225" s="77"/>
      <c r="AH225" s="77"/>
      <c r="AI225" s="77"/>
      <c r="AJ225" s="77"/>
      <c r="AK225" s="77"/>
      <c r="AL225" s="77"/>
      <c r="AM225" s="77"/>
      <c r="AN225" s="77"/>
      <c r="AO225" s="77"/>
      <c r="AP225" s="77"/>
    </row>
    <row r="226" spans="23:42" x14ac:dyDescent="0.2">
      <c r="W226" s="77"/>
      <c r="X226" s="77"/>
      <c r="Y226" s="77"/>
      <c r="Z226" s="77"/>
      <c r="AA226" s="77"/>
      <c r="AB226" s="77"/>
      <c r="AC226" s="77"/>
      <c r="AD226" s="77"/>
      <c r="AE226" s="77"/>
      <c r="AF226" s="77"/>
      <c r="AG226" s="77"/>
      <c r="AH226" s="77"/>
      <c r="AI226" s="77"/>
      <c r="AJ226" s="77"/>
      <c r="AK226" s="77"/>
      <c r="AL226" s="77"/>
      <c r="AM226" s="77"/>
      <c r="AN226" s="77"/>
      <c r="AO226" s="77"/>
      <c r="AP226" s="77"/>
    </row>
    <row r="227" spans="23:42" x14ac:dyDescent="0.2">
      <c r="W227" s="77"/>
      <c r="X227" s="77"/>
      <c r="Y227" s="77"/>
      <c r="Z227" s="77"/>
      <c r="AA227" s="77"/>
      <c r="AB227" s="77"/>
      <c r="AC227" s="77"/>
      <c r="AD227" s="77"/>
      <c r="AE227" s="77"/>
      <c r="AF227" s="77"/>
      <c r="AG227" s="77"/>
      <c r="AH227" s="77"/>
      <c r="AI227" s="77"/>
      <c r="AJ227" s="77"/>
      <c r="AK227" s="77"/>
      <c r="AL227" s="77"/>
      <c r="AM227" s="77"/>
      <c r="AN227" s="77"/>
      <c r="AO227" s="77"/>
      <c r="AP227" s="77"/>
    </row>
    <row r="228" spans="23:42" x14ac:dyDescent="0.2">
      <c r="W228" s="77"/>
      <c r="X228" s="77"/>
      <c r="Y228" s="77"/>
      <c r="Z228" s="77"/>
      <c r="AA228" s="77"/>
      <c r="AB228" s="77"/>
      <c r="AC228" s="77"/>
      <c r="AD228" s="77"/>
      <c r="AE228" s="77"/>
      <c r="AF228" s="77"/>
      <c r="AG228" s="77"/>
      <c r="AH228" s="77"/>
      <c r="AI228" s="77"/>
      <c r="AJ228" s="77"/>
      <c r="AK228" s="77"/>
      <c r="AL228" s="77"/>
      <c r="AM228" s="77"/>
      <c r="AN228" s="77"/>
      <c r="AO228" s="77"/>
      <c r="AP228" s="77"/>
    </row>
    <row r="229" spans="23:42" x14ac:dyDescent="0.2">
      <c r="W229" s="77"/>
      <c r="X229" s="77"/>
      <c r="Y229" s="77"/>
      <c r="Z229" s="77"/>
      <c r="AA229" s="77"/>
      <c r="AB229" s="77"/>
      <c r="AC229" s="77"/>
      <c r="AD229" s="77"/>
      <c r="AE229" s="77"/>
      <c r="AF229" s="77"/>
      <c r="AG229" s="77"/>
      <c r="AH229" s="77"/>
      <c r="AI229" s="77"/>
      <c r="AJ229" s="77"/>
      <c r="AK229" s="77"/>
      <c r="AL229" s="77"/>
      <c r="AM229" s="77"/>
      <c r="AN229" s="77"/>
      <c r="AO229" s="77"/>
      <c r="AP229" s="77"/>
    </row>
    <row r="230" spans="23:42" x14ac:dyDescent="0.2">
      <c r="W230" s="77"/>
      <c r="X230" s="77"/>
      <c r="Y230" s="77"/>
      <c r="Z230" s="77"/>
      <c r="AA230" s="77"/>
      <c r="AB230" s="77"/>
      <c r="AC230" s="77"/>
      <c r="AD230" s="77"/>
      <c r="AE230" s="77"/>
      <c r="AF230" s="77"/>
      <c r="AG230" s="77"/>
      <c r="AH230" s="77"/>
      <c r="AI230" s="77"/>
      <c r="AJ230" s="77"/>
      <c r="AK230" s="77"/>
      <c r="AL230" s="77"/>
      <c r="AM230" s="77"/>
      <c r="AN230" s="77"/>
      <c r="AO230" s="77"/>
      <c r="AP230" s="77"/>
    </row>
    <row r="231" spans="23:42" x14ac:dyDescent="0.2">
      <c r="W231" s="77"/>
      <c r="X231" s="77"/>
      <c r="Y231" s="77"/>
      <c r="Z231" s="77"/>
      <c r="AA231" s="77"/>
      <c r="AB231" s="77"/>
      <c r="AC231" s="77"/>
      <c r="AD231" s="77"/>
      <c r="AE231" s="77"/>
      <c r="AF231" s="77"/>
      <c r="AG231" s="77"/>
      <c r="AH231" s="77"/>
      <c r="AI231" s="77"/>
      <c r="AJ231" s="77"/>
      <c r="AK231" s="77"/>
      <c r="AL231" s="77"/>
      <c r="AM231" s="77"/>
      <c r="AN231" s="77"/>
      <c r="AO231" s="77"/>
      <c r="AP231" s="77"/>
    </row>
    <row r="232" spans="23:42" x14ac:dyDescent="0.2">
      <c r="W232" s="77"/>
      <c r="X232" s="77"/>
      <c r="Y232" s="77"/>
      <c r="Z232" s="77"/>
      <c r="AA232" s="77"/>
      <c r="AB232" s="77"/>
      <c r="AC232" s="77"/>
      <c r="AD232" s="77"/>
      <c r="AE232" s="77"/>
      <c r="AF232" s="77"/>
      <c r="AG232" s="77"/>
      <c r="AH232" s="77"/>
      <c r="AI232" s="77"/>
      <c r="AJ232" s="77"/>
      <c r="AK232" s="77"/>
      <c r="AL232" s="77"/>
      <c r="AM232" s="77"/>
      <c r="AN232" s="77"/>
      <c r="AO232" s="77"/>
      <c r="AP232" s="77"/>
    </row>
    <row r="233" spans="23:42" x14ac:dyDescent="0.2">
      <c r="W233" s="77"/>
      <c r="X233" s="77"/>
      <c r="Y233" s="77"/>
      <c r="Z233" s="77"/>
      <c r="AA233" s="77"/>
      <c r="AB233" s="77"/>
      <c r="AC233" s="77"/>
      <c r="AD233" s="77"/>
      <c r="AE233" s="77"/>
      <c r="AF233" s="77"/>
      <c r="AG233" s="77"/>
      <c r="AH233" s="77"/>
      <c r="AI233" s="77"/>
      <c r="AJ233" s="77"/>
      <c r="AK233" s="77"/>
      <c r="AL233" s="77"/>
      <c r="AM233" s="77"/>
      <c r="AN233" s="77"/>
      <c r="AO233" s="77"/>
      <c r="AP233" s="77"/>
    </row>
    <row r="234" spans="23:42" x14ac:dyDescent="0.2">
      <c r="W234" s="77"/>
      <c r="X234" s="77"/>
      <c r="Y234" s="77"/>
      <c r="Z234" s="77"/>
      <c r="AA234" s="77"/>
      <c r="AB234" s="77"/>
      <c r="AC234" s="77"/>
      <c r="AD234" s="77"/>
      <c r="AE234" s="77"/>
      <c r="AF234" s="77"/>
      <c r="AG234" s="77"/>
      <c r="AH234" s="77"/>
      <c r="AI234" s="77"/>
      <c r="AJ234" s="77"/>
      <c r="AK234" s="77"/>
      <c r="AL234" s="77"/>
      <c r="AM234" s="77"/>
      <c r="AN234" s="77"/>
      <c r="AO234" s="77"/>
      <c r="AP234" s="77"/>
    </row>
    <row r="235" spans="23:42" x14ac:dyDescent="0.2">
      <c r="W235" s="77"/>
      <c r="X235" s="77"/>
      <c r="Y235" s="77"/>
      <c r="Z235" s="77"/>
      <c r="AA235" s="77"/>
      <c r="AB235" s="77"/>
      <c r="AC235" s="77"/>
      <c r="AD235" s="77"/>
      <c r="AE235" s="77"/>
      <c r="AF235" s="77"/>
      <c r="AG235" s="77"/>
      <c r="AH235" s="77"/>
      <c r="AI235" s="77"/>
      <c r="AJ235" s="77"/>
      <c r="AK235" s="77"/>
      <c r="AL235" s="77"/>
      <c r="AM235" s="77"/>
      <c r="AN235" s="77"/>
      <c r="AO235" s="77"/>
      <c r="AP235" s="77"/>
    </row>
    <row r="236" spans="23:42" x14ac:dyDescent="0.2">
      <c r="W236" s="77"/>
      <c r="X236" s="77"/>
      <c r="Y236" s="77"/>
      <c r="Z236" s="77"/>
      <c r="AA236" s="77"/>
      <c r="AB236" s="77"/>
      <c r="AC236" s="77"/>
      <c r="AD236" s="77"/>
      <c r="AE236" s="77"/>
      <c r="AF236" s="77"/>
      <c r="AG236" s="77"/>
      <c r="AH236" s="77"/>
      <c r="AI236" s="77"/>
      <c r="AJ236" s="77"/>
      <c r="AK236" s="77"/>
      <c r="AL236" s="77"/>
      <c r="AM236" s="77"/>
      <c r="AN236" s="77"/>
      <c r="AO236" s="77"/>
      <c r="AP236" s="77"/>
    </row>
    <row r="237" spans="23:42" x14ac:dyDescent="0.2">
      <c r="W237" s="77"/>
      <c r="X237" s="77"/>
      <c r="Y237" s="77"/>
      <c r="Z237" s="77"/>
      <c r="AA237" s="77"/>
      <c r="AB237" s="77"/>
      <c r="AC237" s="77"/>
      <c r="AD237" s="77"/>
      <c r="AE237" s="77"/>
      <c r="AF237" s="77"/>
      <c r="AG237" s="77"/>
      <c r="AH237" s="77"/>
      <c r="AI237" s="77"/>
      <c r="AJ237" s="77"/>
      <c r="AK237" s="77"/>
      <c r="AL237" s="77"/>
      <c r="AM237" s="77"/>
      <c r="AN237" s="77"/>
      <c r="AO237" s="77"/>
      <c r="AP237" s="77"/>
    </row>
    <row r="238" spans="23:42" x14ac:dyDescent="0.2">
      <c r="W238" s="77"/>
      <c r="X238" s="77"/>
      <c r="Y238" s="77"/>
      <c r="Z238" s="77"/>
      <c r="AA238" s="77"/>
      <c r="AB238" s="77"/>
      <c r="AC238" s="77"/>
      <c r="AD238" s="77"/>
      <c r="AE238" s="77"/>
      <c r="AF238" s="77"/>
      <c r="AG238" s="77"/>
      <c r="AH238" s="77"/>
      <c r="AI238" s="77"/>
      <c r="AJ238" s="77"/>
      <c r="AK238" s="77"/>
      <c r="AL238" s="77"/>
      <c r="AM238" s="77"/>
      <c r="AN238" s="77"/>
      <c r="AO238" s="77"/>
      <c r="AP238" s="77"/>
    </row>
    <row r="239" spans="23:42" x14ac:dyDescent="0.2">
      <c r="W239" s="77"/>
      <c r="X239" s="77"/>
      <c r="Y239" s="77"/>
      <c r="Z239" s="77"/>
      <c r="AA239" s="77"/>
      <c r="AB239" s="77"/>
      <c r="AC239" s="77"/>
      <c r="AD239" s="77"/>
      <c r="AE239" s="77"/>
      <c r="AF239" s="77"/>
      <c r="AG239" s="77"/>
      <c r="AH239" s="77"/>
      <c r="AI239" s="77"/>
      <c r="AJ239" s="77"/>
      <c r="AK239" s="77"/>
      <c r="AL239" s="77"/>
      <c r="AM239" s="77"/>
      <c r="AN239" s="77"/>
      <c r="AO239" s="77"/>
      <c r="AP239" s="77"/>
    </row>
    <row r="240" spans="23:42" x14ac:dyDescent="0.2">
      <c r="W240" s="77"/>
      <c r="X240" s="77"/>
      <c r="Y240" s="77"/>
      <c r="Z240" s="77"/>
      <c r="AA240" s="77"/>
      <c r="AB240" s="77"/>
      <c r="AC240" s="77"/>
      <c r="AD240" s="77"/>
      <c r="AE240" s="77"/>
      <c r="AF240" s="77"/>
      <c r="AG240" s="77"/>
      <c r="AH240" s="77"/>
      <c r="AI240" s="77"/>
      <c r="AJ240" s="77"/>
      <c r="AK240" s="77"/>
      <c r="AL240" s="77"/>
      <c r="AM240" s="77"/>
      <c r="AN240" s="77"/>
      <c r="AO240" s="77"/>
      <c r="AP240" s="77"/>
    </row>
    <row r="241" spans="23:42" x14ac:dyDescent="0.2">
      <c r="W241" s="77"/>
      <c r="X241" s="77"/>
      <c r="Y241" s="77"/>
      <c r="Z241" s="77"/>
      <c r="AA241" s="77"/>
      <c r="AB241" s="77"/>
      <c r="AC241" s="77"/>
      <c r="AD241" s="77"/>
      <c r="AE241" s="77"/>
      <c r="AF241" s="77"/>
      <c r="AG241" s="77"/>
      <c r="AH241" s="77"/>
      <c r="AI241" s="77"/>
      <c r="AJ241" s="77"/>
      <c r="AK241" s="77"/>
      <c r="AL241" s="77"/>
      <c r="AM241" s="77"/>
      <c r="AN241" s="77"/>
      <c r="AO241" s="77"/>
      <c r="AP241" s="77"/>
    </row>
    <row r="242" spans="23:42" x14ac:dyDescent="0.2">
      <c r="W242" s="77"/>
      <c r="X242" s="77"/>
      <c r="Y242" s="77"/>
      <c r="Z242" s="77"/>
      <c r="AA242" s="77"/>
      <c r="AB242" s="77"/>
      <c r="AC242" s="77"/>
      <c r="AD242" s="77"/>
      <c r="AE242" s="77"/>
      <c r="AF242" s="77"/>
      <c r="AG242" s="77"/>
      <c r="AH242" s="77"/>
      <c r="AI242" s="77"/>
      <c r="AJ242" s="77"/>
      <c r="AK242" s="77"/>
      <c r="AL242" s="77"/>
      <c r="AM242" s="77"/>
      <c r="AN242" s="77"/>
      <c r="AO242" s="77"/>
      <c r="AP242" s="77"/>
    </row>
    <row r="243" spans="23:42" x14ac:dyDescent="0.2">
      <c r="W243" s="77"/>
      <c r="X243" s="77"/>
      <c r="Y243" s="77"/>
      <c r="Z243" s="77"/>
      <c r="AA243" s="77"/>
      <c r="AB243" s="77"/>
      <c r="AC243" s="77"/>
      <c r="AD243" s="77"/>
      <c r="AE243" s="77"/>
      <c r="AF243" s="77"/>
      <c r="AG243" s="77"/>
      <c r="AH243" s="77"/>
      <c r="AI243" s="77"/>
      <c r="AJ243" s="77"/>
      <c r="AK243" s="77"/>
      <c r="AL243" s="77"/>
      <c r="AM243" s="77"/>
      <c r="AN243" s="77"/>
      <c r="AO243" s="77"/>
      <c r="AP243" s="77"/>
    </row>
    <row r="244" spans="23:42" x14ac:dyDescent="0.2">
      <c r="W244" s="77"/>
      <c r="X244" s="77"/>
      <c r="Y244" s="77"/>
      <c r="Z244" s="77"/>
      <c r="AA244" s="77"/>
      <c r="AB244" s="77"/>
      <c r="AC244" s="77"/>
      <c r="AD244" s="77"/>
      <c r="AE244" s="77"/>
      <c r="AF244" s="77"/>
      <c r="AG244" s="77"/>
      <c r="AH244" s="77"/>
      <c r="AI244" s="77"/>
      <c r="AJ244" s="77"/>
      <c r="AK244" s="77"/>
      <c r="AL244" s="77"/>
      <c r="AM244" s="77"/>
      <c r="AN244" s="77"/>
      <c r="AO244" s="77"/>
      <c r="AP244" s="77"/>
    </row>
    <row r="245" spans="23:42" x14ac:dyDescent="0.2">
      <c r="W245" s="77"/>
      <c r="X245" s="77"/>
      <c r="Y245" s="77"/>
      <c r="Z245" s="77"/>
      <c r="AA245" s="77"/>
      <c r="AB245" s="77"/>
      <c r="AC245" s="77"/>
      <c r="AD245" s="77"/>
      <c r="AE245" s="77"/>
      <c r="AF245" s="77"/>
      <c r="AG245" s="77"/>
      <c r="AH245" s="77"/>
      <c r="AI245" s="77"/>
      <c r="AJ245" s="77"/>
      <c r="AK245" s="77"/>
      <c r="AL245" s="77"/>
      <c r="AM245" s="77"/>
      <c r="AN245" s="77"/>
      <c r="AO245" s="77"/>
      <c r="AP245" s="77"/>
    </row>
    <row r="246" spans="23:42" x14ac:dyDescent="0.2">
      <c r="W246" s="77"/>
      <c r="X246" s="77"/>
      <c r="Y246" s="77"/>
      <c r="Z246" s="77"/>
      <c r="AA246" s="77"/>
      <c r="AB246" s="77"/>
      <c r="AC246" s="77"/>
      <c r="AD246" s="77"/>
      <c r="AE246" s="77"/>
      <c r="AF246" s="77"/>
      <c r="AG246" s="77"/>
      <c r="AH246" s="77"/>
      <c r="AI246" s="77"/>
      <c r="AJ246" s="77"/>
      <c r="AK246" s="77"/>
      <c r="AL246" s="77"/>
      <c r="AM246" s="77"/>
      <c r="AN246" s="77"/>
      <c r="AO246" s="77"/>
      <c r="AP246" s="77"/>
    </row>
    <row r="247" spans="23:42" x14ac:dyDescent="0.2">
      <c r="W247" s="77"/>
      <c r="X247" s="77"/>
      <c r="Y247" s="77"/>
      <c r="Z247" s="77"/>
      <c r="AA247" s="77"/>
      <c r="AB247" s="77"/>
      <c r="AC247" s="77"/>
      <c r="AD247" s="77"/>
      <c r="AE247" s="77"/>
      <c r="AF247" s="77"/>
      <c r="AG247" s="77"/>
      <c r="AH247" s="77"/>
      <c r="AI247" s="77"/>
      <c r="AJ247" s="77"/>
      <c r="AK247" s="77"/>
      <c r="AL247" s="77"/>
      <c r="AM247" s="77"/>
      <c r="AN247" s="77"/>
      <c r="AO247" s="77"/>
      <c r="AP247" s="77"/>
    </row>
    <row r="248" spans="23:42" x14ac:dyDescent="0.2">
      <c r="W248" s="77"/>
      <c r="X248" s="77"/>
      <c r="Y248" s="77"/>
      <c r="Z248" s="77"/>
      <c r="AA248" s="77"/>
      <c r="AB248" s="77"/>
      <c r="AC248" s="77"/>
      <c r="AD248" s="77"/>
      <c r="AE248" s="77"/>
      <c r="AF248" s="77"/>
      <c r="AG248" s="77"/>
      <c r="AH248" s="77"/>
      <c r="AI248" s="77"/>
      <c r="AJ248" s="77"/>
      <c r="AK248" s="77"/>
      <c r="AL248" s="77"/>
      <c r="AM248" s="77"/>
      <c r="AN248" s="77"/>
      <c r="AO248" s="77"/>
      <c r="AP248" s="77"/>
    </row>
    <row r="249" spans="23:42" x14ac:dyDescent="0.2">
      <c r="W249" s="77"/>
      <c r="X249" s="77"/>
      <c r="Y249" s="77"/>
      <c r="Z249" s="77"/>
      <c r="AA249" s="77"/>
      <c r="AB249" s="77"/>
      <c r="AC249" s="77"/>
      <c r="AD249" s="77"/>
      <c r="AE249" s="77"/>
      <c r="AF249" s="77"/>
      <c r="AG249" s="77"/>
      <c r="AH249" s="77"/>
      <c r="AI249" s="77"/>
      <c r="AJ249" s="77"/>
      <c r="AK249" s="77"/>
      <c r="AL249" s="77"/>
      <c r="AM249" s="77"/>
      <c r="AN249" s="77"/>
      <c r="AO249" s="77"/>
      <c r="AP249" s="77"/>
    </row>
    <row r="250" spans="23:42" x14ac:dyDescent="0.2">
      <c r="W250" s="77"/>
      <c r="X250" s="77"/>
      <c r="Y250" s="77"/>
      <c r="Z250" s="77"/>
      <c r="AA250" s="77"/>
      <c r="AB250" s="77"/>
      <c r="AC250" s="77"/>
      <c r="AD250" s="77"/>
      <c r="AE250" s="77"/>
      <c r="AF250" s="77"/>
      <c r="AG250" s="77"/>
      <c r="AH250" s="77"/>
      <c r="AI250" s="77"/>
      <c r="AJ250" s="77"/>
      <c r="AK250" s="77"/>
      <c r="AL250" s="77"/>
      <c r="AM250" s="77"/>
      <c r="AN250" s="77"/>
      <c r="AO250" s="77"/>
      <c r="AP250" s="77"/>
    </row>
    <row r="251" spans="23:42" x14ac:dyDescent="0.2">
      <c r="W251" s="77"/>
      <c r="X251" s="77"/>
      <c r="Y251" s="77"/>
      <c r="Z251" s="77"/>
      <c r="AA251" s="77"/>
      <c r="AB251" s="77"/>
      <c r="AC251" s="77"/>
      <c r="AD251" s="77"/>
      <c r="AE251" s="77"/>
      <c r="AF251" s="77"/>
      <c r="AG251" s="77"/>
      <c r="AH251" s="77"/>
      <c r="AI251" s="77"/>
      <c r="AJ251" s="77"/>
      <c r="AK251" s="77"/>
      <c r="AL251" s="77"/>
      <c r="AM251" s="77"/>
      <c r="AN251" s="77"/>
      <c r="AO251" s="77"/>
      <c r="AP251" s="77"/>
    </row>
    <row r="252" spans="23:42" x14ac:dyDescent="0.2">
      <c r="W252" s="77"/>
      <c r="X252" s="77"/>
      <c r="Y252" s="77"/>
      <c r="Z252" s="77"/>
      <c r="AA252" s="77"/>
      <c r="AB252" s="77"/>
      <c r="AC252" s="77"/>
      <c r="AD252" s="77"/>
      <c r="AE252" s="77"/>
      <c r="AF252" s="77"/>
      <c r="AG252" s="77"/>
      <c r="AH252" s="77"/>
      <c r="AI252" s="77"/>
      <c r="AJ252" s="77"/>
      <c r="AK252" s="77"/>
      <c r="AL252" s="77"/>
      <c r="AM252" s="77"/>
      <c r="AN252" s="77"/>
      <c r="AO252" s="77"/>
      <c r="AP252" s="77"/>
    </row>
    <row r="253" spans="23:42" x14ac:dyDescent="0.2">
      <c r="W253" s="77"/>
      <c r="X253" s="77"/>
      <c r="Y253" s="77"/>
      <c r="Z253" s="77"/>
      <c r="AA253" s="77"/>
      <c r="AB253" s="77"/>
      <c r="AC253" s="77"/>
      <c r="AD253" s="77"/>
      <c r="AE253" s="77"/>
      <c r="AF253" s="77"/>
      <c r="AG253" s="77"/>
      <c r="AH253" s="77"/>
      <c r="AI253" s="77"/>
      <c r="AJ253" s="77"/>
      <c r="AK253" s="77"/>
      <c r="AL253" s="77"/>
      <c r="AM253" s="77"/>
      <c r="AN253" s="77"/>
      <c r="AO253" s="77"/>
      <c r="AP253" s="77"/>
    </row>
    <row r="254" spans="23:42" x14ac:dyDescent="0.2">
      <c r="W254" s="77"/>
      <c r="X254" s="77"/>
      <c r="Y254" s="77"/>
      <c r="Z254" s="77"/>
      <c r="AA254" s="77"/>
      <c r="AB254" s="77"/>
      <c r="AC254" s="77"/>
      <c r="AD254" s="77"/>
      <c r="AE254" s="77"/>
      <c r="AF254" s="77"/>
      <c r="AG254" s="77"/>
      <c r="AH254" s="77"/>
      <c r="AI254" s="77"/>
      <c r="AJ254" s="77"/>
      <c r="AK254" s="77"/>
      <c r="AL254" s="77"/>
      <c r="AM254" s="77"/>
      <c r="AN254" s="77"/>
      <c r="AO254" s="77"/>
      <c r="AP254" s="77"/>
    </row>
    <row r="255" spans="23:42" x14ac:dyDescent="0.2">
      <c r="W255" s="77"/>
      <c r="X255" s="77"/>
      <c r="Y255" s="77"/>
      <c r="Z255" s="77"/>
      <c r="AA255" s="77"/>
      <c r="AB255" s="77"/>
      <c r="AC255" s="77"/>
      <c r="AD255" s="77"/>
      <c r="AE255" s="77"/>
      <c r="AF255" s="77"/>
      <c r="AG255" s="77"/>
      <c r="AH255" s="77"/>
      <c r="AI255" s="77"/>
      <c r="AJ255" s="77"/>
      <c r="AK255" s="77"/>
      <c r="AL255" s="77"/>
      <c r="AM255" s="77"/>
      <c r="AN255" s="77"/>
      <c r="AO255" s="77"/>
      <c r="AP255" s="77"/>
    </row>
    <row r="256" spans="23:42" x14ac:dyDescent="0.2">
      <c r="W256" s="77"/>
      <c r="X256" s="77"/>
      <c r="Y256" s="77"/>
      <c r="Z256" s="77"/>
      <c r="AA256" s="77"/>
      <c r="AB256" s="77"/>
      <c r="AC256" s="77"/>
      <c r="AD256" s="77"/>
      <c r="AE256" s="77"/>
      <c r="AF256" s="77"/>
      <c r="AG256" s="77"/>
      <c r="AH256" s="77"/>
      <c r="AI256" s="77"/>
      <c r="AJ256" s="77"/>
      <c r="AK256" s="77"/>
      <c r="AL256" s="77"/>
      <c r="AM256" s="77"/>
      <c r="AN256" s="77"/>
      <c r="AO256" s="77"/>
      <c r="AP256" s="77"/>
    </row>
    <row r="257" spans="23:42" x14ac:dyDescent="0.2">
      <c r="W257" s="77"/>
      <c r="X257" s="77"/>
      <c r="Y257" s="77"/>
      <c r="Z257" s="77"/>
      <c r="AA257" s="77"/>
      <c r="AB257" s="77"/>
      <c r="AC257" s="77"/>
      <c r="AD257" s="77"/>
      <c r="AE257" s="77"/>
      <c r="AF257" s="77"/>
      <c r="AG257" s="77"/>
      <c r="AH257" s="77"/>
      <c r="AI257" s="77"/>
      <c r="AJ257" s="77"/>
      <c r="AK257" s="77"/>
      <c r="AL257" s="77"/>
      <c r="AM257" s="77"/>
      <c r="AN257" s="77"/>
      <c r="AO257" s="77"/>
      <c r="AP257" s="77"/>
    </row>
    <row r="258" spans="23:42" x14ac:dyDescent="0.2">
      <c r="W258" s="77"/>
      <c r="X258" s="77"/>
      <c r="Y258" s="77"/>
      <c r="Z258" s="77"/>
      <c r="AA258" s="77"/>
      <c r="AB258" s="77"/>
      <c r="AC258" s="77"/>
      <c r="AD258" s="77"/>
      <c r="AE258" s="77"/>
      <c r="AF258" s="77"/>
      <c r="AG258" s="77"/>
      <c r="AH258" s="77"/>
      <c r="AI258" s="77"/>
      <c r="AJ258" s="77"/>
      <c r="AK258" s="77"/>
      <c r="AL258" s="77"/>
      <c r="AM258" s="77"/>
      <c r="AN258" s="77"/>
      <c r="AO258" s="77"/>
      <c r="AP258" s="77"/>
    </row>
    <row r="259" spans="23:42" x14ac:dyDescent="0.2">
      <c r="W259" s="77"/>
      <c r="X259" s="77"/>
      <c r="Y259" s="77"/>
      <c r="Z259" s="77"/>
      <c r="AA259" s="77"/>
      <c r="AB259" s="77"/>
      <c r="AC259" s="77"/>
      <c r="AD259" s="77"/>
      <c r="AE259" s="77"/>
      <c r="AF259" s="77"/>
      <c r="AG259" s="77"/>
      <c r="AH259" s="77"/>
      <c r="AI259" s="77"/>
      <c r="AJ259" s="77"/>
      <c r="AK259" s="77"/>
      <c r="AL259" s="77"/>
      <c r="AM259" s="77"/>
      <c r="AN259" s="77"/>
      <c r="AO259" s="77"/>
      <c r="AP259" s="77"/>
    </row>
    <row r="260" spans="23:42" x14ac:dyDescent="0.2">
      <c r="W260" s="77"/>
      <c r="X260" s="77"/>
      <c r="Y260" s="77"/>
      <c r="Z260" s="77"/>
      <c r="AA260" s="77"/>
      <c r="AB260" s="77"/>
      <c r="AC260" s="77"/>
      <c r="AD260" s="77"/>
      <c r="AE260" s="77"/>
      <c r="AF260" s="77"/>
      <c r="AG260" s="77"/>
      <c r="AH260" s="77"/>
      <c r="AI260" s="77"/>
      <c r="AJ260" s="77"/>
      <c r="AK260" s="77"/>
      <c r="AL260" s="77"/>
      <c r="AM260" s="77"/>
      <c r="AN260" s="77"/>
      <c r="AO260" s="77"/>
      <c r="AP260" s="77"/>
    </row>
    <row r="261" spans="23:42" x14ac:dyDescent="0.2">
      <c r="W261" s="77"/>
      <c r="X261" s="77"/>
      <c r="Y261" s="77"/>
      <c r="Z261" s="77"/>
      <c r="AA261" s="77"/>
      <c r="AB261" s="77"/>
      <c r="AC261" s="77"/>
      <c r="AD261" s="77"/>
      <c r="AE261" s="77"/>
      <c r="AF261" s="77"/>
      <c r="AG261" s="77"/>
      <c r="AH261" s="77"/>
      <c r="AI261" s="77"/>
      <c r="AJ261" s="77"/>
      <c r="AK261" s="77"/>
      <c r="AL261" s="77"/>
      <c r="AM261" s="77"/>
      <c r="AN261" s="77"/>
      <c r="AO261" s="77"/>
      <c r="AP261" s="77"/>
    </row>
    <row r="262" spans="23:42" x14ac:dyDescent="0.2">
      <c r="W262" s="77"/>
      <c r="X262" s="77"/>
      <c r="Y262" s="77"/>
      <c r="Z262" s="77"/>
      <c r="AA262" s="77"/>
      <c r="AB262" s="77"/>
      <c r="AC262" s="77"/>
      <c r="AD262" s="77"/>
      <c r="AE262" s="77"/>
      <c r="AF262" s="77"/>
      <c r="AG262" s="77"/>
      <c r="AH262" s="77"/>
      <c r="AI262" s="77"/>
      <c r="AJ262" s="77"/>
      <c r="AK262" s="77"/>
      <c r="AL262" s="77"/>
      <c r="AM262" s="77"/>
      <c r="AN262" s="77"/>
      <c r="AO262" s="77"/>
      <c r="AP262" s="77"/>
    </row>
    <row r="263" spans="23:42" x14ac:dyDescent="0.2">
      <c r="W263" s="77"/>
      <c r="X263" s="77"/>
      <c r="Y263" s="77"/>
      <c r="Z263" s="77"/>
      <c r="AA263" s="77"/>
      <c r="AB263" s="77"/>
      <c r="AC263" s="77"/>
      <c r="AD263" s="77"/>
      <c r="AE263" s="77"/>
      <c r="AF263" s="77"/>
      <c r="AG263" s="77"/>
      <c r="AH263" s="77"/>
      <c r="AI263" s="77"/>
      <c r="AJ263" s="77"/>
      <c r="AK263" s="77"/>
      <c r="AL263" s="77"/>
      <c r="AM263" s="77"/>
      <c r="AN263" s="77"/>
      <c r="AO263" s="77"/>
      <c r="AP263" s="77"/>
    </row>
    <row r="264" spans="23:42" x14ac:dyDescent="0.2">
      <c r="W264" s="77"/>
      <c r="X264" s="77"/>
      <c r="Y264" s="77"/>
      <c r="Z264" s="77"/>
      <c r="AA264" s="77"/>
      <c r="AB264" s="77"/>
      <c r="AC264" s="77"/>
      <c r="AD264" s="77"/>
      <c r="AE264" s="77"/>
      <c r="AF264" s="77"/>
      <c r="AG264" s="77"/>
      <c r="AH264" s="77"/>
      <c r="AI264" s="77"/>
      <c r="AJ264" s="77"/>
      <c r="AK264" s="77"/>
      <c r="AL264" s="77"/>
      <c r="AM264" s="77"/>
      <c r="AN264" s="77"/>
      <c r="AO264" s="77"/>
      <c r="AP264" s="77"/>
    </row>
    <row r="265" spans="23:42" x14ac:dyDescent="0.2">
      <c r="W265" s="77"/>
      <c r="X265" s="77"/>
      <c r="Y265" s="77"/>
      <c r="Z265" s="77"/>
      <c r="AA265" s="77"/>
      <c r="AB265" s="77"/>
      <c r="AC265" s="77"/>
      <c r="AD265" s="77"/>
      <c r="AE265" s="77"/>
      <c r="AF265" s="77"/>
      <c r="AG265" s="77"/>
      <c r="AH265" s="77"/>
      <c r="AI265" s="77"/>
      <c r="AJ265" s="77"/>
      <c r="AK265" s="77"/>
      <c r="AL265" s="77"/>
      <c r="AM265" s="77"/>
      <c r="AN265" s="77"/>
      <c r="AO265" s="77"/>
      <c r="AP265" s="77"/>
    </row>
    <row r="266" spans="23:42" x14ac:dyDescent="0.2">
      <c r="W266" s="77"/>
      <c r="X266" s="77"/>
      <c r="Y266" s="77"/>
      <c r="Z266" s="77"/>
      <c r="AA266" s="77"/>
      <c r="AB266" s="77"/>
      <c r="AC266" s="77"/>
      <c r="AD266" s="77"/>
      <c r="AE266" s="77"/>
      <c r="AF266" s="77"/>
      <c r="AG266" s="77"/>
      <c r="AH266" s="77"/>
      <c r="AI266" s="77"/>
      <c r="AJ266" s="77"/>
      <c r="AK266" s="77"/>
      <c r="AL266" s="77"/>
      <c r="AM266" s="77"/>
      <c r="AN266" s="77"/>
      <c r="AO266" s="77"/>
      <c r="AP266" s="77"/>
    </row>
    <row r="267" spans="23:42" x14ac:dyDescent="0.2">
      <c r="W267" s="77"/>
      <c r="X267" s="77"/>
      <c r="Y267" s="77"/>
      <c r="Z267" s="77"/>
      <c r="AA267" s="77"/>
      <c r="AB267" s="77"/>
      <c r="AC267" s="77"/>
      <c r="AD267" s="77"/>
      <c r="AE267" s="77"/>
      <c r="AF267" s="77"/>
      <c r="AG267" s="77"/>
      <c r="AH267" s="77"/>
      <c r="AI267" s="77"/>
      <c r="AJ267" s="77"/>
      <c r="AK267" s="77"/>
      <c r="AL267" s="77"/>
      <c r="AM267" s="77"/>
      <c r="AN267" s="77"/>
      <c r="AO267" s="77"/>
      <c r="AP267" s="77"/>
    </row>
    <row r="268" spans="23:42" x14ac:dyDescent="0.2">
      <c r="W268" s="77"/>
      <c r="X268" s="77"/>
      <c r="Y268" s="77"/>
      <c r="Z268" s="77"/>
      <c r="AA268" s="77"/>
      <c r="AB268" s="77"/>
      <c r="AC268" s="77"/>
      <c r="AD268" s="77"/>
      <c r="AE268" s="77"/>
      <c r="AF268" s="77"/>
      <c r="AG268" s="77"/>
      <c r="AH268" s="77"/>
      <c r="AI268" s="77"/>
      <c r="AJ268" s="77"/>
      <c r="AK268" s="77"/>
      <c r="AL268" s="77"/>
      <c r="AM268" s="77"/>
      <c r="AN268" s="77"/>
      <c r="AO268" s="77"/>
      <c r="AP268" s="77"/>
    </row>
    <row r="269" spans="23:42" x14ac:dyDescent="0.2">
      <c r="W269" s="77"/>
      <c r="X269" s="77"/>
      <c r="Y269" s="77"/>
      <c r="Z269" s="77"/>
      <c r="AA269" s="77"/>
      <c r="AB269" s="77"/>
      <c r="AC269" s="77"/>
      <c r="AD269" s="77"/>
      <c r="AE269" s="77"/>
      <c r="AF269" s="77"/>
      <c r="AG269" s="77"/>
      <c r="AH269" s="77"/>
      <c r="AI269" s="77"/>
      <c r="AJ269" s="77"/>
      <c r="AK269" s="77"/>
      <c r="AL269" s="77"/>
      <c r="AM269" s="77"/>
      <c r="AN269" s="77"/>
      <c r="AO269" s="77"/>
      <c r="AP269" s="77"/>
    </row>
    <row r="270" spans="23:42" x14ac:dyDescent="0.2">
      <c r="W270" s="77"/>
      <c r="X270" s="77"/>
      <c r="Y270" s="77"/>
      <c r="Z270" s="77"/>
      <c r="AA270" s="77"/>
      <c r="AB270" s="77"/>
      <c r="AC270" s="77"/>
      <c r="AD270" s="77"/>
      <c r="AE270" s="77"/>
      <c r="AF270" s="77"/>
      <c r="AG270" s="77"/>
      <c r="AH270" s="77"/>
      <c r="AI270" s="77"/>
      <c r="AJ270" s="77"/>
      <c r="AK270" s="77"/>
      <c r="AL270" s="77"/>
      <c r="AM270" s="77"/>
      <c r="AN270" s="77"/>
      <c r="AO270" s="77"/>
      <c r="AP270" s="77"/>
    </row>
    <row r="271" spans="23:42" x14ac:dyDescent="0.2">
      <c r="W271" s="77"/>
      <c r="X271" s="77"/>
      <c r="Y271" s="77"/>
      <c r="Z271" s="77"/>
      <c r="AA271" s="77"/>
      <c r="AB271" s="77"/>
      <c r="AC271" s="77"/>
      <c r="AD271" s="77"/>
      <c r="AE271" s="77"/>
      <c r="AF271" s="77"/>
      <c r="AG271" s="77"/>
      <c r="AH271" s="77"/>
      <c r="AI271" s="77"/>
      <c r="AJ271" s="77"/>
      <c r="AK271" s="77"/>
      <c r="AL271" s="77"/>
      <c r="AM271" s="77"/>
      <c r="AN271" s="77"/>
      <c r="AO271" s="77"/>
      <c r="AP271" s="77"/>
    </row>
    <row r="272" spans="23:42" x14ac:dyDescent="0.2">
      <c r="W272" s="77"/>
      <c r="X272" s="77"/>
      <c r="Y272" s="77"/>
      <c r="Z272" s="77"/>
      <c r="AA272" s="77"/>
      <c r="AB272" s="77"/>
      <c r="AC272" s="77"/>
      <c r="AD272" s="77"/>
      <c r="AE272" s="77"/>
      <c r="AF272" s="77"/>
      <c r="AG272" s="77"/>
      <c r="AH272" s="77"/>
      <c r="AI272" s="77"/>
      <c r="AJ272" s="77"/>
      <c r="AK272" s="77"/>
      <c r="AL272" s="77"/>
      <c r="AM272" s="77"/>
      <c r="AN272" s="77"/>
      <c r="AO272" s="77"/>
      <c r="AP272" s="77"/>
    </row>
    <row r="273" spans="23:42" x14ac:dyDescent="0.2">
      <c r="W273" s="77"/>
      <c r="X273" s="77"/>
      <c r="Y273" s="77"/>
      <c r="Z273" s="77"/>
      <c r="AA273" s="77"/>
      <c r="AB273" s="77"/>
      <c r="AC273" s="77"/>
      <c r="AD273" s="77"/>
      <c r="AE273" s="77"/>
      <c r="AF273" s="77"/>
      <c r="AG273" s="77"/>
      <c r="AH273" s="77"/>
      <c r="AI273" s="77"/>
      <c r="AJ273" s="77"/>
      <c r="AK273" s="77"/>
      <c r="AL273" s="77"/>
      <c r="AM273" s="77"/>
      <c r="AN273" s="77"/>
      <c r="AO273" s="77"/>
      <c r="AP273" s="77"/>
    </row>
    <row r="274" spans="23:42" x14ac:dyDescent="0.2">
      <c r="W274" s="77"/>
      <c r="X274" s="77"/>
      <c r="Y274" s="77"/>
      <c r="Z274" s="77"/>
      <c r="AA274" s="77"/>
      <c r="AB274" s="77"/>
      <c r="AC274" s="77"/>
      <c r="AD274" s="77"/>
      <c r="AE274" s="77"/>
      <c r="AF274" s="77"/>
      <c r="AG274" s="77"/>
      <c r="AH274" s="77"/>
      <c r="AI274" s="77"/>
      <c r="AJ274" s="77"/>
      <c r="AK274" s="77"/>
      <c r="AL274" s="77"/>
      <c r="AM274" s="77"/>
      <c r="AN274" s="77"/>
      <c r="AO274" s="77"/>
      <c r="AP274" s="77"/>
    </row>
    <row r="275" spans="23:42" x14ac:dyDescent="0.2">
      <c r="W275" s="77"/>
      <c r="X275" s="77"/>
      <c r="Y275" s="77"/>
      <c r="Z275" s="77"/>
      <c r="AA275" s="77"/>
      <c r="AB275" s="77"/>
      <c r="AC275" s="77"/>
      <c r="AD275" s="77"/>
      <c r="AE275" s="77"/>
      <c r="AF275" s="77"/>
      <c r="AG275" s="77"/>
      <c r="AH275" s="77"/>
      <c r="AI275" s="77"/>
      <c r="AJ275" s="77"/>
      <c r="AK275" s="77"/>
      <c r="AL275" s="77"/>
      <c r="AM275" s="77"/>
      <c r="AN275" s="77"/>
      <c r="AO275" s="77"/>
      <c r="AP275" s="77"/>
    </row>
    <row r="276" spans="23:42" x14ac:dyDescent="0.2">
      <c r="W276" s="77"/>
      <c r="X276" s="77"/>
      <c r="Y276" s="77"/>
      <c r="Z276" s="77"/>
      <c r="AA276" s="77"/>
      <c r="AB276" s="77"/>
      <c r="AC276" s="77"/>
      <c r="AD276" s="77"/>
      <c r="AE276" s="77"/>
      <c r="AF276" s="77"/>
      <c r="AG276" s="77"/>
      <c r="AH276" s="77"/>
      <c r="AI276" s="77"/>
      <c r="AJ276" s="77"/>
      <c r="AK276" s="77"/>
      <c r="AL276" s="77"/>
      <c r="AM276" s="77"/>
      <c r="AN276" s="77"/>
      <c r="AO276" s="77"/>
      <c r="AP276" s="77"/>
    </row>
    <row r="277" spans="23:42" x14ac:dyDescent="0.2">
      <c r="W277" s="77"/>
      <c r="X277" s="77"/>
      <c r="Y277" s="77"/>
      <c r="Z277" s="77"/>
      <c r="AA277" s="77"/>
      <c r="AB277" s="77"/>
      <c r="AC277" s="77"/>
      <c r="AD277" s="77"/>
      <c r="AE277" s="77"/>
      <c r="AF277" s="77"/>
      <c r="AG277" s="77"/>
      <c r="AH277" s="77"/>
      <c r="AI277" s="77"/>
      <c r="AJ277" s="77"/>
      <c r="AK277" s="77"/>
      <c r="AL277" s="77"/>
      <c r="AM277" s="77"/>
      <c r="AN277" s="77"/>
      <c r="AO277" s="77"/>
      <c r="AP277" s="77"/>
    </row>
    <row r="278" spans="23:42" x14ac:dyDescent="0.2">
      <c r="W278" s="77"/>
      <c r="X278" s="77"/>
      <c r="Y278" s="77"/>
      <c r="Z278" s="77"/>
      <c r="AA278" s="77"/>
      <c r="AB278" s="77"/>
      <c r="AC278" s="77"/>
      <c r="AD278" s="77"/>
      <c r="AE278" s="77"/>
      <c r="AF278" s="77"/>
      <c r="AG278" s="77"/>
      <c r="AH278" s="77"/>
      <c r="AI278" s="77"/>
      <c r="AJ278" s="77"/>
      <c r="AK278" s="77"/>
      <c r="AL278" s="77"/>
      <c r="AM278" s="77"/>
      <c r="AN278" s="77"/>
      <c r="AO278" s="77"/>
      <c r="AP278" s="77"/>
    </row>
    <row r="279" spans="23:42" x14ac:dyDescent="0.2">
      <c r="W279" s="77"/>
      <c r="X279" s="77"/>
      <c r="Y279" s="77"/>
      <c r="Z279" s="77"/>
      <c r="AA279" s="77"/>
      <c r="AB279" s="77"/>
      <c r="AC279" s="77"/>
      <c r="AD279" s="77"/>
      <c r="AE279" s="77"/>
      <c r="AF279" s="77"/>
      <c r="AG279" s="77"/>
      <c r="AH279" s="77"/>
      <c r="AI279" s="77"/>
      <c r="AJ279" s="77"/>
      <c r="AK279" s="77"/>
      <c r="AL279" s="77"/>
      <c r="AM279" s="77"/>
      <c r="AN279" s="77"/>
      <c r="AO279" s="77"/>
      <c r="AP279" s="77"/>
    </row>
    <row r="280" spans="23:42" x14ac:dyDescent="0.2">
      <c r="W280" s="77"/>
      <c r="X280" s="77"/>
      <c r="Y280" s="77"/>
      <c r="Z280" s="77"/>
      <c r="AA280" s="77"/>
      <c r="AB280" s="77"/>
      <c r="AC280" s="77"/>
      <c r="AD280" s="77"/>
      <c r="AE280" s="77"/>
      <c r="AF280" s="77"/>
      <c r="AG280" s="77"/>
      <c r="AH280" s="77"/>
      <c r="AI280" s="77"/>
      <c r="AJ280" s="77"/>
      <c r="AK280" s="77"/>
      <c r="AL280" s="77"/>
      <c r="AM280" s="77"/>
      <c r="AN280" s="77"/>
      <c r="AO280" s="77"/>
      <c r="AP280" s="77"/>
    </row>
    <row r="281" spans="23:42" x14ac:dyDescent="0.2">
      <c r="W281" s="77"/>
      <c r="X281" s="77"/>
      <c r="Y281" s="77"/>
      <c r="Z281" s="77"/>
      <c r="AA281" s="77"/>
      <c r="AB281" s="77"/>
      <c r="AC281" s="77"/>
      <c r="AD281" s="77"/>
      <c r="AE281" s="77"/>
      <c r="AF281" s="77"/>
      <c r="AG281" s="77"/>
      <c r="AH281" s="77"/>
      <c r="AI281" s="77"/>
      <c r="AJ281" s="77"/>
      <c r="AK281" s="77"/>
      <c r="AL281" s="77"/>
      <c r="AM281" s="77"/>
      <c r="AN281" s="77"/>
      <c r="AO281" s="77"/>
      <c r="AP281" s="77"/>
    </row>
    <row r="282" spans="23:42" x14ac:dyDescent="0.2">
      <c r="W282" s="77"/>
      <c r="X282" s="77"/>
      <c r="Y282" s="77"/>
      <c r="Z282" s="77"/>
      <c r="AA282" s="77"/>
      <c r="AB282" s="77"/>
      <c r="AC282" s="77"/>
      <c r="AD282" s="77"/>
      <c r="AE282" s="77"/>
      <c r="AF282" s="77"/>
      <c r="AG282" s="77"/>
      <c r="AH282" s="77"/>
      <c r="AI282" s="77"/>
      <c r="AJ282" s="77"/>
      <c r="AK282" s="77"/>
      <c r="AL282" s="77"/>
      <c r="AM282" s="77"/>
      <c r="AN282" s="77"/>
      <c r="AO282" s="77"/>
      <c r="AP282" s="77"/>
    </row>
    <row r="283" spans="23:42" x14ac:dyDescent="0.2">
      <c r="W283" s="77"/>
      <c r="X283" s="77"/>
      <c r="Y283" s="77"/>
      <c r="Z283" s="77"/>
      <c r="AA283" s="77"/>
      <c r="AB283" s="77"/>
      <c r="AC283" s="77"/>
      <c r="AD283" s="77"/>
      <c r="AE283" s="77"/>
      <c r="AF283" s="77"/>
      <c r="AG283" s="77"/>
      <c r="AH283" s="77"/>
      <c r="AI283" s="77"/>
      <c r="AJ283" s="77"/>
      <c r="AK283" s="77"/>
      <c r="AL283" s="77"/>
      <c r="AM283" s="77"/>
      <c r="AN283" s="77"/>
      <c r="AO283" s="77"/>
      <c r="AP283" s="77"/>
    </row>
    <row r="284" spans="23:42" x14ac:dyDescent="0.2">
      <c r="W284" s="77"/>
      <c r="X284" s="77"/>
      <c r="Y284" s="77"/>
      <c r="Z284" s="77"/>
      <c r="AA284" s="77"/>
      <c r="AB284" s="77"/>
      <c r="AC284" s="77"/>
      <c r="AD284" s="77"/>
      <c r="AE284" s="77"/>
      <c r="AF284" s="77"/>
      <c r="AG284" s="77"/>
      <c r="AH284" s="77"/>
      <c r="AI284" s="77"/>
      <c r="AJ284" s="77"/>
      <c r="AK284" s="77"/>
      <c r="AL284" s="77"/>
      <c r="AM284" s="77"/>
      <c r="AN284" s="77"/>
      <c r="AO284" s="77"/>
      <c r="AP284" s="77"/>
    </row>
    <row r="285" spans="23:42" x14ac:dyDescent="0.2">
      <c r="W285" s="77"/>
      <c r="X285" s="77"/>
      <c r="Y285" s="77"/>
      <c r="Z285" s="77"/>
      <c r="AA285" s="77"/>
      <c r="AB285" s="77"/>
      <c r="AC285" s="77"/>
      <c r="AD285" s="77"/>
      <c r="AE285" s="77"/>
      <c r="AF285" s="77"/>
      <c r="AG285" s="77"/>
      <c r="AH285" s="77"/>
      <c r="AI285" s="77"/>
      <c r="AJ285" s="77"/>
      <c r="AK285" s="77"/>
      <c r="AL285" s="77"/>
      <c r="AM285" s="77"/>
      <c r="AN285" s="77"/>
      <c r="AO285" s="77"/>
      <c r="AP285" s="77"/>
    </row>
    <row r="286" spans="23:42" x14ac:dyDescent="0.2">
      <c r="W286" s="77"/>
      <c r="X286" s="77"/>
      <c r="Y286" s="77"/>
      <c r="Z286" s="77"/>
      <c r="AA286" s="77"/>
      <c r="AB286" s="77"/>
      <c r="AC286" s="77"/>
      <c r="AD286" s="77"/>
      <c r="AE286" s="77"/>
      <c r="AF286" s="77"/>
      <c r="AG286" s="77"/>
      <c r="AH286" s="77"/>
      <c r="AI286" s="77"/>
      <c r="AJ286" s="77"/>
      <c r="AK286" s="77"/>
      <c r="AL286" s="77"/>
      <c r="AM286" s="77"/>
      <c r="AN286" s="77"/>
      <c r="AO286" s="77"/>
      <c r="AP286" s="77"/>
    </row>
    <row r="287" spans="23:42" x14ac:dyDescent="0.2">
      <c r="W287" s="77"/>
      <c r="X287" s="77"/>
      <c r="Y287" s="77"/>
      <c r="Z287" s="77"/>
      <c r="AA287" s="77"/>
      <c r="AB287" s="77"/>
      <c r="AC287" s="77"/>
      <c r="AD287" s="77"/>
      <c r="AE287" s="77"/>
      <c r="AF287" s="77"/>
      <c r="AG287" s="77"/>
      <c r="AH287" s="77"/>
      <c r="AI287" s="77"/>
      <c r="AJ287" s="77"/>
      <c r="AK287" s="77"/>
      <c r="AL287" s="77"/>
      <c r="AM287" s="77"/>
      <c r="AN287" s="77"/>
      <c r="AO287" s="77"/>
      <c r="AP287" s="77"/>
    </row>
    <row r="288" spans="23:42" x14ac:dyDescent="0.2">
      <c r="W288" s="77"/>
      <c r="X288" s="77"/>
      <c r="Y288" s="77"/>
      <c r="Z288" s="77"/>
      <c r="AA288" s="77"/>
      <c r="AB288" s="77"/>
      <c r="AC288" s="77"/>
      <c r="AD288" s="77"/>
      <c r="AE288" s="77"/>
      <c r="AF288" s="77"/>
      <c r="AG288" s="77"/>
      <c r="AH288" s="77"/>
      <c r="AI288" s="77"/>
      <c r="AJ288" s="77"/>
      <c r="AK288" s="77"/>
      <c r="AL288" s="77"/>
      <c r="AM288" s="77"/>
      <c r="AN288" s="77"/>
      <c r="AO288" s="77"/>
      <c r="AP288" s="77"/>
    </row>
    <row r="289" spans="23:42" x14ac:dyDescent="0.2">
      <c r="W289" s="77"/>
      <c r="X289" s="77"/>
      <c r="Y289" s="77"/>
      <c r="Z289" s="77"/>
      <c r="AA289" s="77"/>
      <c r="AB289" s="77"/>
      <c r="AC289" s="77"/>
      <c r="AD289" s="77"/>
      <c r="AE289" s="77"/>
      <c r="AF289" s="77"/>
      <c r="AG289" s="77"/>
      <c r="AH289" s="77"/>
      <c r="AI289" s="77"/>
      <c r="AJ289" s="77"/>
      <c r="AK289" s="77"/>
      <c r="AL289" s="77"/>
      <c r="AM289" s="77"/>
      <c r="AN289" s="77"/>
      <c r="AO289" s="77"/>
      <c r="AP289" s="77"/>
    </row>
    <row r="290" spans="23:42" x14ac:dyDescent="0.2">
      <c r="W290" s="77"/>
      <c r="X290" s="77"/>
      <c r="Y290" s="77"/>
      <c r="Z290" s="77"/>
      <c r="AA290" s="77"/>
      <c r="AB290" s="77"/>
      <c r="AC290" s="77"/>
      <c r="AD290" s="77"/>
      <c r="AE290" s="77"/>
      <c r="AF290" s="77"/>
      <c r="AG290" s="77"/>
      <c r="AH290" s="77"/>
      <c r="AI290" s="77"/>
      <c r="AJ290" s="77"/>
      <c r="AK290" s="77"/>
      <c r="AL290" s="77"/>
      <c r="AM290" s="77"/>
      <c r="AN290" s="77"/>
      <c r="AO290" s="77"/>
      <c r="AP290" s="77"/>
    </row>
    <row r="291" spans="23:42" x14ac:dyDescent="0.2">
      <c r="W291" s="77"/>
      <c r="X291" s="77"/>
      <c r="Y291" s="77"/>
      <c r="Z291" s="77"/>
      <c r="AA291" s="77"/>
      <c r="AB291" s="77"/>
      <c r="AC291" s="77"/>
      <c r="AD291" s="77"/>
      <c r="AE291" s="77"/>
      <c r="AF291" s="77"/>
      <c r="AG291" s="77"/>
      <c r="AH291" s="77"/>
      <c r="AI291" s="77"/>
      <c r="AJ291" s="77"/>
      <c r="AK291" s="77"/>
      <c r="AL291" s="77"/>
      <c r="AM291" s="77"/>
      <c r="AN291" s="77"/>
      <c r="AO291" s="77"/>
      <c r="AP291" s="77"/>
    </row>
    <row r="292" spans="23:42" x14ac:dyDescent="0.2">
      <c r="W292" s="77"/>
      <c r="X292" s="77"/>
      <c r="Y292" s="77"/>
      <c r="Z292" s="77"/>
      <c r="AA292" s="77"/>
      <c r="AB292" s="77"/>
      <c r="AC292" s="77"/>
      <c r="AD292" s="77"/>
      <c r="AE292" s="77"/>
      <c r="AF292" s="77"/>
      <c r="AG292" s="77"/>
      <c r="AH292" s="77"/>
      <c r="AI292" s="77"/>
      <c r="AJ292" s="77"/>
      <c r="AK292" s="77"/>
      <c r="AL292" s="77"/>
      <c r="AM292" s="77"/>
      <c r="AN292" s="77"/>
      <c r="AO292" s="77"/>
      <c r="AP292" s="77"/>
    </row>
    <row r="293" spans="23:42" x14ac:dyDescent="0.2">
      <c r="W293" s="77"/>
      <c r="X293" s="77"/>
      <c r="Y293" s="77"/>
      <c r="Z293" s="77"/>
      <c r="AA293" s="77"/>
      <c r="AB293" s="77"/>
      <c r="AC293" s="77"/>
      <c r="AD293" s="77"/>
      <c r="AE293" s="77"/>
      <c r="AF293" s="77"/>
      <c r="AG293" s="77"/>
      <c r="AH293" s="77"/>
      <c r="AI293" s="77"/>
      <c r="AJ293" s="77"/>
      <c r="AK293" s="77"/>
      <c r="AL293" s="77"/>
      <c r="AM293" s="77"/>
      <c r="AN293" s="77"/>
      <c r="AO293" s="77"/>
      <c r="AP293" s="77"/>
    </row>
    <row r="294" spans="23:42" x14ac:dyDescent="0.2">
      <c r="W294" s="77"/>
      <c r="X294" s="77"/>
      <c r="Y294" s="77"/>
      <c r="Z294" s="77"/>
      <c r="AA294" s="77"/>
      <c r="AB294" s="77"/>
      <c r="AC294" s="77"/>
      <c r="AD294" s="77"/>
      <c r="AE294" s="77"/>
      <c r="AF294" s="77"/>
      <c r="AG294" s="77"/>
      <c r="AH294" s="77"/>
      <c r="AI294" s="77"/>
      <c r="AJ294" s="77"/>
      <c r="AK294" s="77"/>
      <c r="AL294" s="77"/>
      <c r="AM294" s="77"/>
      <c r="AN294" s="77"/>
      <c r="AO294" s="77"/>
      <c r="AP294" s="77"/>
    </row>
    <row r="295" spans="23:42" x14ac:dyDescent="0.2">
      <c r="W295" s="77"/>
      <c r="X295" s="77"/>
      <c r="Y295" s="77"/>
      <c r="Z295" s="77"/>
      <c r="AA295" s="77"/>
      <c r="AB295" s="77"/>
      <c r="AC295" s="77"/>
      <c r="AD295" s="77"/>
      <c r="AE295" s="77"/>
      <c r="AF295" s="77"/>
      <c r="AG295" s="77"/>
      <c r="AH295" s="77"/>
      <c r="AI295" s="77"/>
      <c r="AJ295" s="77"/>
      <c r="AK295" s="77"/>
      <c r="AL295" s="77"/>
      <c r="AM295" s="77"/>
      <c r="AN295" s="77"/>
      <c r="AO295" s="77"/>
      <c r="AP295" s="77"/>
    </row>
    <row r="296" spans="23:42" x14ac:dyDescent="0.2">
      <c r="W296" s="77"/>
      <c r="X296" s="77"/>
      <c r="Y296" s="77"/>
      <c r="Z296" s="77"/>
      <c r="AA296" s="77"/>
      <c r="AB296" s="77"/>
      <c r="AC296" s="77"/>
      <c r="AD296" s="77"/>
      <c r="AE296" s="77"/>
      <c r="AF296" s="77"/>
      <c r="AG296" s="77"/>
      <c r="AH296" s="77"/>
      <c r="AI296" s="77"/>
      <c r="AJ296" s="77"/>
      <c r="AK296" s="77"/>
      <c r="AL296" s="77"/>
      <c r="AM296" s="77"/>
      <c r="AN296" s="77"/>
      <c r="AO296" s="77"/>
      <c r="AP296" s="77"/>
    </row>
    <row r="297" spans="23:42" x14ac:dyDescent="0.2">
      <c r="W297" s="77"/>
      <c r="X297" s="77"/>
      <c r="Y297" s="77"/>
      <c r="Z297" s="77"/>
      <c r="AA297" s="77"/>
      <c r="AB297" s="77"/>
      <c r="AC297" s="77"/>
      <c r="AD297" s="77"/>
      <c r="AE297" s="77"/>
      <c r="AF297" s="77"/>
      <c r="AG297" s="77"/>
      <c r="AH297" s="77"/>
      <c r="AI297" s="77"/>
      <c r="AJ297" s="77"/>
      <c r="AK297" s="77"/>
      <c r="AL297" s="77"/>
      <c r="AM297" s="77"/>
      <c r="AN297" s="77"/>
      <c r="AO297" s="77"/>
      <c r="AP297" s="77"/>
    </row>
    <row r="298" spans="23:42" x14ac:dyDescent="0.2">
      <c r="W298" s="77"/>
      <c r="X298" s="77"/>
      <c r="Y298" s="77"/>
      <c r="Z298" s="77"/>
      <c r="AA298" s="77"/>
      <c r="AB298" s="77"/>
      <c r="AC298" s="77"/>
      <c r="AD298" s="77"/>
      <c r="AE298" s="77"/>
      <c r="AF298" s="77"/>
      <c r="AG298" s="77"/>
      <c r="AH298" s="77"/>
      <c r="AI298" s="77"/>
      <c r="AJ298" s="77"/>
      <c r="AK298" s="77"/>
      <c r="AL298" s="77"/>
      <c r="AM298" s="77"/>
      <c r="AN298" s="77"/>
      <c r="AO298" s="77"/>
      <c r="AP298" s="77"/>
    </row>
    <row r="299" spans="23:42" x14ac:dyDescent="0.2">
      <c r="W299" s="77"/>
      <c r="X299" s="77"/>
      <c r="Y299" s="77"/>
      <c r="Z299" s="77"/>
      <c r="AA299" s="77"/>
      <c r="AB299" s="77"/>
      <c r="AC299" s="77"/>
      <c r="AD299" s="77"/>
      <c r="AE299" s="77"/>
      <c r="AF299" s="77"/>
      <c r="AG299" s="77"/>
      <c r="AH299" s="77"/>
      <c r="AI299" s="77"/>
      <c r="AJ299" s="77"/>
      <c r="AK299" s="77"/>
      <c r="AL299" s="77"/>
      <c r="AM299" s="77"/>
      <c r="AN299" s="77"/>
      <c r="AO299" s="77"/>
      <c r="AP299" s="77"/>
    </row>
    <row r="300" spans="23:42" x14ac:dyDescent="0.2">
      <c r="W300" s="77"/>
      <c r="X300" s="77"/>
      <c r="Y300" s="77"/>
      <c r="Z300" s="77"/>
      <c r="AA300" s="77"/>
      <c r="AB300" s="77"/>
      <c r="AC300" s="77"/>
      <c r="AD300" s="77"/>
      <c r="AE300" s="77"/>
      <c r="AF300" s="77"/>
      <c r="AG300" s="77"/>
      <c r="AH300" s="77"/>
      <c r="AI300" s="77"/>
      <c r="AJ300" s="77"/>
      <c r="AK300" s="77"/>
      <c r="AL300" s="77"/>
      <c r="AM300" s="77"/>
      <c r="AN300" s="77"/>
      <c r="AO300" s="77"/>
      <c r="AP300" s="77"/>
    </row>
    <row r="301" spans="23:42" x14ac:dyDescent="0.2">
      <c r="W301" s="77"/>
      <c r="X301" s="77"/>
      <c r="Y301" s="77"/>
      <c r="Z301" s="77"/>
      <c r="AA301" s="77"/>
      <c r="AB301" s="77"/>
      <c r="AC301" s="77"/>
      <c r="AD301" s="77"/>
      <c r="AE301" s="77"/>
      <c r="AF301" s="77"/>
      <c r="AG301" s="77"/>
      <c r="AH301" s="77"/>
      <c r="AI301" s="77"/>
      <c r="AJ301" s="77"/>
      <c r="AK301" s="77"/>
      <c r="AL301" s="77"/>
      <c r="AM301" s="77"/>
      <c r="AN301" s="77"/>
      <c r="AO301" s="77"/>
      <c r="AP301" s="77"/>
    </row>
    <row r="302" spans="23:42" x14ac:dyDescent="0.2">
      <c r="W302" s="77"/>
      <c r="X302" s="77"/>
      <c r="Y302" s="77"/>
      <c r="Z302" s="77"/>
      <c r="AA302" s="77"/>
      <c r="AB302" s="77"/>
      <c r="AC302" s="77"/>
      <c r="AD302" s="77"/>
      <c r="AE302" s="77"/>
      <c r="AF302" s="77"/>
      <c r="AG302" s="77"/>
      <c r="AH302" s="77"/>
      <c r="AI302" s="77"/>
      <c r="AJ302" s="77"/>
      <c r="AK302" s="77"/>
      <c r="AL302" s="77"/>
      <c r="AM302" s="77"/>
      <c r="AN302" s="77"/>
      <c r="AO302" s="77"/>
      <c r="AP302" s="77"/>
    </row>
    <row r="303" spans="23:42" x14ac:dyDescent="0.2">
      <c r="W303" s="77"/>
      <c r="X303" s="77"/>
      <c r="Y303" s="77"/>
      <c r="Z303" s="77"/>
      <c r="AA303" s="77"/>
      <c r="AB303" s="77"/>
      <c r="AC303" s="77"/>
      <c r="AD303" s="77"/>
      <c r="AE303" s="77"/>
      <c r="AF303" s="77"/>
      <c r="AG303" s="77"/>
      <c r="AH303" s="77"/>
      <c r="AI303" s="77"/>
      <c r="AJ303" s="77"/>
      <c r="AK303" s="77"/>
      <c r="AL303" s="77"/>
      <c r="AM303" s="77"/>
      <c r="AN303" s="77"/>
      <c r="AO303" s="77"/>
      <c r="AP303" s="77"/>
    </row>
    <row r="304" spans="23:42" x14ac:dyDescent="0.2">
      <c r="W304" s="77"/>
      <c r="X304" s="77"/>
      <c r="Y304" s="77"/>
      <c r="Z304" s="77"/>
      <c r="AA304" s="77"/>
      <c r="AB304" s="77"/>
      <c r="AC304" s="77"/>
      <c r="AD304" s="77"/>
      <c r="AE304" s="77"/>
      <c r="AF304" s="77"/>
      <c r="AG304" s="77"/>
      <c r="AH304" s="77"/>
      <c r="AI304" s="77"/>
      <c r="AJ304" s="77"/>
      <c r="AK304" s="77"/>
      <c r="AL304" s="77"/>
      <c r="AM304" s="77"/>
      <c r="AN304" s="77"/>
      <c r="AO304" s="77"/>
      <c r="AP304" s="77"/>
    </row>
    <row r="305" spans="23:42" x14ac:dyDescent="0.2">
      <c r="W305" s="77"/>
      <c r="X305" s="77"/>
      <c r="Y305" s="77"/>
      <c r="Z305" s="77"/>
      <c r="AA305" s="77"/>
      <c r="AB305" s="77"/>
      <c r="AC305" s="77"/>
      <c r="AD305" s="77"/>
      <c r="AE305" s="77"/>
      <c r="AF305" s="77"/>
      <c r="AG305" s="77"/>
      <c r="AH305" s="77"/>
      <c r="AI305" s="77"/>
      <c r="AJ305" s="77"/>
      <c r="AK305" s="77"/>
      <c r="AL305" s="77"/>
      <c r="AM305" s="77"/>
      <c r="AN305" s="77"/>
      <c r="AO305" s="77"/>
      <c r="AP305" s="77"/>
    </row>
    <row r="306" spans="23:42" x14ac:dyDescent="0.2">
      <c r="W306" s="77"/>
      <c r="X306" s="77"/>
      <c r="Y306" s="77"/>
      <c r="Z306" s="77"/>
      <c r="AA306" s="77"/>
      <c r="AB306" s="77"/>
      <c r="AC306" s="77"/>
      <c r="AD306" s="77"/>
      <c r="AE306" s="77"/>
      <c r="AF306" s="77"/>
      <c r="AG306" s="77"/>
      <c r="AH306" s="77"/>
      <c r="AI306" s="77"/>
      <c r="AJ306" s="77"/>
      <c r="AK306" s="77"/>
      <c r="AL306" s="77"/>
      <c r="AM306" s="77"/>
      <c r="AN306" s="77"/>
      <c r="AO306" s="77"/>
      <c r="AP306" s="77"/>
    </row>
    <row r="307" spans="23:42" x14ac:dyDescent="0.2">
      <c r="W307" s="77"/>
      <c r="X307" s="77"/>
      <c r="Y307" s="77"/>
      <c r="Z307" s="77"/>
      <c r="AA307" s="77"/>
      <c r="AB307" s="77"/>
      <c r="AC307" s="77"/>
      <c r="AD307" s="77"/>
      <c r="AE307" s="77"/>
      <c r="AF307" s="77"/>
      <c r="AG307" s="77"/>
      <c r="AH307" s="77"/>
      <c r="AI307" s="77"/>
      <c r="AJ307" s="77"/>
      <c r="AK307" s="77"/>
      <c r="AL307" s="77"/>
      <c r="AM307" s="77"/>
      <c r="AN307" s="77"/>
      <c r="AO307" s="77"/>
      <c r="AP307" s="77"/>
    </row>
    <row r="308" spans="23:42" x14ac:dyDescent="0.2">
      <c r="W308" s="77"/>
      <c r="X308" s="77"/>
      <c r="Y308" s="77"/>
      <c r="Z308" s="77"/>
      <c r="AA308" s="77"/>
      <c r="AB308" s="77"/>
      <c r="AC308" s="77"/>
      <c r="AD308" s="77"/>
      <c r="AE308" s="77"/>
      <c r="AF308" s="77"/>
      <c r="AG308" s="77"/>
      <c r="AH308" s="77"/>
      <c r="AI308" s="77"/>
      <c r="AJ308" s="77"/>
      <c r="AK308" s="77"/>
      <c r="AL308" s="77"/>
      <c r="AM308" s="77"/>
      <c r="AN308" s="77"/>
      <c r="AO308" s="77"/>
      <c r="AP308" s="77"/>
    </row>
    <row r="309" spans="23:42" x14ac:dyDescent="0.2">
      <c r="W309" s="77"/>
      <c r="X309" s="77"/>
      <c r="Y309" s="77"/>
      <c r="Z309" s="77"/>
      <c r="AA309" s="77"/>
      <c r="AB309" s="77"/>
      <c r="AC309" s="77"/>
      <c r="AD309" s="77"/>
      <c r="AE309" s="77"/>
      <c r="AF309" s="77"/>
      <c r="AG309" s="77"/>
      <c r="AH309" s="77"/>
      <c r="AI309" s="77"/>
      <c r="AJ309" s="77"/>
      <c r="AK309" s="77"/>
      <c r="AL309" s="77"/>
      <c r="AM309" s="77"/>
      <c r="AN309" s="77"/>
      <c r="AO309" s="77"/>
      <c r="AP309" s="77"/>
    </row>
    <row r="310" spans="23:42" x14ac:dyDescent="0.2">
      <c r="W310" s="77"/>
      <c r="X310" s="77"/>
      <c r="Y310" s="77"/>
      <c r="Z310" s="77"/>
      <c r="AA310" s="77"/>
      <c r="AB310" s="77"/>
      <c r="AC310" s="77"/>
      <c r="AD310" s="77"/>
      <c r="AE310" s="77"/>
      <c r="AF310" s="77"/>
      <c r="AG310" s="77"/>
      <c r="AH310" s="77"/>
      <c r="AI310" s="77"/>
      <c r="AJ310" s="77"/>
      <c r="AK310" s="77"/>
      <c r="AL310" s="77"/>
      <c r="AM310" s="77"/>
      <c r="AN310" s="77"/>
      <c r="AO310" s="77"/>
      <c r="AP310" s="77"/>
    </row>
    <row r="311" spans="23:42" x14ac:dyDescent="0.2">
      <c r="W311" s="77"/>
      <c r="X311" s="77"/>
      <c r="Y311" s="77"/>
      <c r="Z311" s="77"/>
      <c r="AA311" s="77"/>
      <c r="AB311" s="77"/>
      <c r="AC311" s="77"/>
      <c r="AD311" s="77"/>
      <c r="AE311" s="77"/>
      <c r="AF311" s="77"/>
      <c r="AG311" s="77"/>
      <c r="AH311" s="77"/>
      <c r="AI311" s="77"/>
      <c r="AJ311" s="77"/>
      <c r="AK311" s="77"/>
      <c r="AL311" s="77"/>
      <c r="AM311" s="77"/>
      <c r="AN311" s="77"/>
      <c r="AO311" s="77"/>
      <c r="AP311" s="77"/>
    </row>
    <row r="312" spans="23:42" x14ac:dyDescent="0.2">
      <c r="W312" s="77"/>
      <c r="X312" s="77"/>
      <c r="Y312" s="77"/>
      <c r="Z312" s="77"/>
      <c r="AA312" s="77"/>
      <c r="AB312" s="77"/>
      <c r="AC312" s="77"/>
      <c r="AD312" s="77"/>
      <c r="AE312" s="77"/>
      <c r="AF312" s="77"/>
      <c r="AG312" s="77"/>
      <c r="AH312" s="77"/>
      <c r="AI312" s="77"/>
      <c r="AJ312" s="77"/>
      <c r="AK312" s="77"/>
      <c r="AL312" s="77"/>
      <c r="AM312" s="77"/>
      <c r="AN312" s="77"/>
      <c r="AO312" s="77"/>
      <c r="AP312" s="77"/>
    </row>
    <row r="313" spans="23:42" x14ac:dyDescent="0.2">
      <c r="W313" s="77"/>
      <c r="X313" s="77"/>
      <c r="Y313" s="77"/>
      <c r="Z313" s="77"/>
      <c r="AA313" s="77"/>
      <c r="AB313" s="77"/>
      <c r="AC313" s="77"/>
      <c r="AD313" s="77"/>
      <c r="AE313" s="77"/>
      <c r="AF313" s="77"/>
      <c r="AG313" s="77"/>
      <c r="AH313" s="77"/>
      <c r="AI313" s="77"/>
      <c r="AJ313" s="77"/>
      <c r="AK313" s="77"/>
      <c r="AL313" s="77"/>
      <c r="AM313" s="77"/>
      <c r="AN313" s="77"/>
      <c r="AO313" s="77"/>
      <c r="AP313" s="77"/>
    </row>
    <row r="314" spans="23:42" x14ac:dyDescent="0.2">
      <c r="W314" s="77"/>
      <c r="X314" s="77"/>
      <c r="Y314" s="77"/>
      <c r="Z314" s="77"/>
      <c r="AA314" s="77"/>
      <c r="AB314" s="77"/>
      <c r="AC314" s="77"/>
      <c r="AD314" s="77"/>
      <c r="AE314" s="77"/>
      <c r="AF314" s="77"/>
      <c r="AG314" s="77"/>
      <c r="AH314" s="77"/>
      <c r="AI314" s="77"/>
      <c r="AJ314" s="77"/>
      <c r="AK314" s="77"/>
      <c r="AL314" s="77"/>
      <c r="AM314" s="77"/>
      <c r="AN314" s="77"/>
      <c r="AO314" s="77"/>
      <c r="AP314" s="77"/>
    </row>
    <row r="315" spans="23:42" x14ac:dyDescent="0.2">
      <c r="W315" s="77"/>
      <c r="X315" s="77"/>
      <c r="Y315" s="77"/>
      <c r="Z315" s="77"/>
      <c r="AA315" s="77"/>
      <c r="AB315" s="77"/>
      <c r="AC315" s="77"/>
      <c r="AD315" s="77"/>
      <c r="AE315" s="77"/>
      <c r="AF315" s="77"/>
      <c r="AG315" s="77"/>
      <c r="AH315" s="77"/>
      <c r="AI315" s="77"/>
      <c r="AJ315" s="77"/>
      <c r="AK315" s="77"/>
      <c r="AL315" s="77"/>
      <c r="AM315" s="77"/>
      <c r="AN315" s="77"/>
      <c r="AO315" s="77"/>
      <c r="AP315" s="77"/>
    </row>
    <row r="316" spans="23:42" x14ac:dyDescent="0.2">
      <c r="W316" s="77"/>
      <c r="X316" s="77"/>
      <c r="Y316" s="77"/>
      <c r="Z316" s="77"/>
      <c r="AA316" s="77"/>
      <c r="AB316" s="77"/>
      <c r="AC316" s="77"/>
      <c r="AD316" s="77"/>
      <c r="AE316" s="77"/>
      <c r="AF316" s="77"/>
      <c r="AG316" s="77"/>
      <c r="AH316" s="77"/>
      <c r="AI316" s="77"/>
      <c r="AJ316" s="77"/>
      <c r="AK316" s="77"/>
      <c r="AL316" s="77"/>
      <c r="AM316" s="77"/>
      <c r="AN316" s="77"/>
      <c r="AO316" s="77"/>
      <c r="AP316" s="77"/>
    </row>
    <row r="317" spans="23:42" x14ac:dyDescent="0.2">
      <c r="W317" s="77"/>
      <c r="X317" s="77"/>
      <c r="Y317" s="77"/>
      <c r="Z317" s="77"/>
      <c r="AA317" s="77"/>
      <c r="AB317" s="77"/>
      <c r="AC317" s="77"/>
      <c r="AD317" s="77"/>
      <c r="AE317" s="77"/>
      <c r="AF317" s="77"/>
      <c r="AG317" s="77"/>
      <c r="AH317" s="77"/>
      <c r="AI317" s="77"/>
      <c r="AJ317" s="77"/>
      <c r="AK317" s="77"/>
      <c r="AL317" s="77"/>
      <c r="AM317" s="77"/>
      <c r="AN317" s="77"/>
      <c r="AO317" s="77"/>
      <c r="AP317" s="77"/>
    </row>
    <row r="318" spans="23:42" x14ac:dyDescent="0.2">
      <c r="W318" s="77"/>
      <c r="X318" s="77"/>
      <c r="Y318" s="77"/>
      <c r="Z318" s="77"/>
      <c r="AA318" s="77"/>
      <c r="AB318" s="77"/>
      <c r="AC318" s="77"/>
      <c r="AD318" s="77"/>
      <c r="AE318" s="77"/>
      <c r="AF318" s="77"/>
      <c r="AG318" s="77"/>
      <c r="AH318" s="77"/>
      <c r="AI318" s="77"/>
      <c r="AJ318" s="77"/>
      <c r="AK318" s="77"/>
      <c r="AL318" s="77"/>
      <c r="AM318" s="77"/>
      <c r="AN318" s="77"/>
      <c r="AO318" s="77"/>
      <c r="AP318" s="77"/>
    </row>
    <row r="319" spans="23:42" x14ac:dyDescent="0.2">
      <c r="W319" s="77"/>
      <c r="X319" s="77"/>
      <c r="Y319" s="77"/>
      <c r="Z319" s="77"/>
      <c r="AA319" s="77"/>
      <c r="AB319" s="77"/>
      <c r="AC319" s="77"/>
      <c r="AD319" s="77"/>
      <c r="AE319" s="77"/>
      <c r="AF319" s="77"/>
      <c r="AG319" s="77"/>
      <c r="AH319" s="77"/>
      <c r="AI319" s="77"/>
      <c r="AJ319" s="77"/>
      <c r="AK319" s="77"/>
      <c r="AL319" s="77"/>
      <c r="AM319" s="77"/>
      <c r="AN319" s="77"/>
      <c r="AO319" s="77"/>
      <c r="AP319" s="77"/>
    </row>
    <row r="320" spans="23:42" x14ac:dyDescent="0.2">
      <c r="W320" s="77"/>
      <c r="X320" s="77"/>
      <c r="Y320" s="77"/>
      <c r="Z320" s="77"/>
      <c r="AA320" s="77"/>
      <c r="AB320" s="77"/>
      <c r="AC320" s="77"/>
      <c r="AD320" s="77"/>
      <c r="AE320" s="77"/>
      <c r="AF320" s="77"/>
      <c r="AG320" s="77"/>
      <c r="AH320" s="77"/>
      <c r="AI320" s="77"/>
      <c r="AJ320" s="77"/>
      <c r="AK320" s="77"/>
      <c r="AL320" s="77"/>
      <c r="AM320" s="77"/>
      <c r="AN320" s="77"/>
      <c r="AO320" s="77"/>
      <c r="AP320" s="77"/>
    </row>
    <row r="321" spans="23:42" x14ac:dyDescent="0.2">
      <c r="W321" s="77"/>
      <c r="X321" s="77"/>
      <c r="Y321" s="77"/>
      <c r="Z321" s="77"/>
      <c r="AA321" s="77"/>
      <c r="AB321" s="77"/>
      <c r="AC321" s="77"/>
      <c r="AD321" s="77"/>
      <c r="AE321" s="77"/>
      <c r="AF321" s="77"/>
      <c r="AG321" s="77"/>
      <c r="AH321" s="77"/>
      <c r="AI321" s="77"/>
      <c r="AJ321" s="77"/>
      <c r="AK321" s="77"/>
      <c r="AL321" s="77"/>
      <c r="AM321" s="77"/>
      <c r="AN321" s="77"/>
      <c r="AO321" s="77"/>
      <c r="AP321" s="77"/>
    </row>
    <row r="322" spans="23:42" x14ac:dyDescent="0.2">
      <c r="W322" s="77"/>
      <c r="X322" s="77"/>
      <c r="Y322" s="77"/>
      <c r="Z322" s="77"/>
      <c r="AA322" s="77"/>
      <c r="AB322" s="77"/>
      <c r="AC322" s="77"/>
      <c r="AD322" s="77"/>
      <c r="AE322" s="77"/>
      <c r="AF322" s="77"/>
      <c r="AG322" s="77"/>
      <c r="AH322" s="77"/>
      <c r="AI322" s="77"/>
      <c r="AJ322" s="77"/>
      <c r="AK322" s="77"/>
      <c r="AL322" s="77"/>
      <c r="AM322" s="77"/>
      <c r="AN322" s="77"/>
      <c r="AO322" s="77"/>
      <c r="AP322" s="77"/>
    </row>
    <row r="323" spans="23:42" x14ac:dyDescent="0.2">
      <c r="W323" s="77"/>
      <c r="X323" s="77"/>
      <c r="Y323" s="77"/>
      <c r="Z323" s="77"/>
      <c r="AA323" s="77"/>
      <c r="AB323" s="77"/>
      <c r="AC323" s="77"/>
      <c r="AD323" s="77"/>
      <c r="AE323" s="77"/>
      <c r="AF323" s="77"/>
      <c r="AG323" s="77"/>
      <c r="AH323" s="77"/>
      <c r="AI323" s="77"/>
      <c r="AJ323" s="77"/>
      <c r="AK323" s="77"/>
      <c r="AL323" s="77"/>
      <c r="AM323" s="77"/>
      <c r="AN323" s="77"/>
      <c r="AO323" s="77"/>
      <c r="AP323" s="77"/>
    </row>
    <row r="324" spans="23:42" x14ac:dyDescent="0.2">
      <c r="W324" s="77"/>
      <c r="X324" s="77"/>
      <c r="Y324" s="77"/>
      <c r="Z324" s="77"/>
      <c r="AA324" s="77"/>
      <c r="AB324" s="77"/>
      <c r="AC324" s="77"/>
      <c r="AD324" s="77"/>
      <c r="AE324" s="77"/>
      <c r="AF324" s="77"/>
      <c r="AG324" s="77"/>
      <c r="AH324" s="77"/>
      <c r="AI324" s="77"/>
      <c r="AJ324" s="77"/>
      <c r="AK324" s="77"/>
      <c r="AL324" s="77"/>
      <c r="AM324" s="77"/>
      <c r="AN324" s="77"/>
      <c r="AO324" s="77"/>
      <c r="AP324" s="77"/>
    </row>
    <row r="325" spans="23:42" x14ac:dyDescent="0.2">
      <c r="W325" s="77"/>
      <c r="X325" s="77"/>
      <c r="Y325" s="77"/>
      <c r="Z325" s="77"/>
      <c r="AA325" s="77"/>
      <c r="AB325" s="77"/>
      <c r="AC325" s="77"/>
      <c r="AD325" s="77"/>
      <c r="AE325" s="77"/>
      <c r="AF325" s="77"/>
      <c r="AG325" s="77"/>
      <c r="AH325" s="77"/>
      <c r="AI325" s="77"/>
      <c r="AJ325" s="77"/>
      <c r="AK325" s="77"/>
      <c r="AL325" s="77"/>
      <c r="AM325" s="77"/>
      <c r="AN325" s="77"/>
      <c r="AO325" s="77"/>
      <c r="AP325" s="77"/>
    </row>
    <row r="326" spans="23:42" x14ac:dyDescent="0.2">
      <c r="W326" s="77"/>
      <c r="X326" s="77"/>
      <c r="Y326" s="77"/>
      <c r="Z326" s="77"/>
      <c r="AA326" s="77"/>
      <c r="AB326" s="77"/>
      <c r="AC326" s="77"/>
      <c r="AD326" s="77"/>
      <c r="AE326" s="77"/>
      <c r="AF326" s="77"/>
      <c r="AG326" s="77"/>
      <c r="AH326" s="77"/>
      <c r="AI326" s="77"/>
      <c r="AJ326" s="77"/>
      <c r="AK326" s="77"/>
      <c r="AL326" s="77"/>
      <c r="AM326" s="77"/>
      <c r="AN326" s="77"/>
      <c r="AO326" s="77"/>
      <c r="AP326" s="77"/>
    </row>
    <row r="327" spans="23:42" x14ac:dyDescent="0.2">
      <c r="W327" s="77"/>
      <c r="X327" s="77"/>
      <c r="Y327" s="77"/>
      <c r="Z327" s="77"/>
      <c r="AA327" s="77"/>
      <c r="AB327" s="77"/>
      <c r="AC327" s="77"/>
      <c r="AD327" s="77"/>
      <c r="AE327" s="77"/>
      <c r="AF327" s="77"/>
      <c r="AG327" s="77"/>
      <c r="AH327" s="77"/>
      <c r="AI327" s="77"/>
      <c r="AJ327" s="77"/>
      <c r="AK327" s="77"/>
      <c r="AL327" s="77"/>
      <c r="AM327" s="77"/>
      <c r="AN327" s="77"/>
      <c r="AO327" s="77"/>
      <c r="AP327" s="77"/>
    </row>
    <row r="328" spans="23:42" x14ac:dyDescent="0.2">
      <c r="W328" s="77"/>
      <c r="X328" s="77"/>
      <c r="Y328" s="77"/>
      <c r="Z328" s="77"/>
      <c r="AA328" s="77"/>
      <c r="AB328" s="77"/>
      <c r="AC328" s="77"/>
      <c r="AD328" s="77"/>
      <c r="AE328" s="77"/>
      <c r="AF328" s="77"/>
      <c r="AG328" s="77"/>
      <c r="AH328" s="77"/>
      <c r="AI328" s="77"/>
      <c r="AJ328" s="77"/>
      <c r="AK328" s="77"/>
      <c r="AL328" s="77"/>
      <c r="AM328" s="77"/>
      <c r="AN328" s="77"/>
      <c r="AO328" s="77"/>
      <c r="AP328" s="77"/>
    </row>
    <row r="329" spans="23:42" x14ac:dyDescent="0.2">
      <c r="W329" s="77"/>
      <c r="X329" s="77"/>
      <c r="Y329" s="77"/>
      <c r="Z329" s="77"/>
      <c r="AA329" s="77"/>
      <c r="AB329" s="77"/>
      <c r="AC329" s="77"/>
      <c r="AD329" s="77"/>
      <c r="AE329" s="77"/>
      <c r="AF329" s="77"/>
      <c r="AG329" s="77"/>
      <c r="AH329" s="77"/>
      <c r="AI329" s="77"/>
      <c r="AJ329" s="77"/>
      <c r="AK329" s="77"/>
      <c r="AL329" s="77"/>
      <c r="AM329" s="77"/>
      <c r="AN329" s="77"/>
      <c r="AO329" s="77"/>
      <c r="AP329" s="77"/>
    </row>
    <row r="330" spans="23:42" x14ac:dyDescent="0.2">
      <c r="W330" s="77"/>
      <c r="X330" s="77"/>
      <c r="Y330" s="77"/>
      <c r="Z330" s="77"/>
      <c r="AA330" s="77"/>
      <c r="AB330" s="77"/>
      <c r="AC330" s="77"/>
      <c r="AD330" s="77"/>
      <c r="AE330" s="77"/>
      <c r="AF330" s="77"/>
      <c r="AG330" s="77"/>
      <c r="AH330" s="77"/>
      <c r="AI330" s="77"/>
      <c r="AJ330" s="77"/>
      <c r="AK330" s="77"/>
      <c r="AL330" s="77"/>
      <c r="AM330" s="77"/>
      <c r="AN330" s="77"/>
      <c r="AO330" s="77"/>
      <c r="AP330" s="77"/>
    </row>
    <row r="331" spans="23:42" x14ac:dyDescent="0.2">
      <c r="W331" s="77"/>
      <c r="X331" s="77"/>
      <c r="Y331" s="77"/>
      <c r="Z331" s="77"/>
      <c r="AA331" s="77"/>
      <c r="AB331" s="77"/>
      <c r="AC331" s="77"/>
      <c r="AD331" s="77"/>
      <c r="AE331" s="77"/>
      <c r="AF331" s="77"/>
      <c r="AG331" s="77"/>
      <c r="AH331" s="77"/>
      <c r="AI331" s="77"/>
      <c r="AJ331" s="77"/>
      <c r="AK331" s="77"/>
      <c r="AL331" s="77"/>
      <c r="AM331" s="77"/>
      <c r="AN331" s="77"/>
      <c r="AO331" s="77"/>
      <c r="AP331" s="77"/>
    </row>
    <row r="332" spans="23:42" x14ac:dyDescent="0.2">
      <c r="W332" s="77"/>
      <c r="X332" s="77"/>
      <c r="Y332" s="77"/>
      <c r="Z332" s="77"/>
      <c r="AA332" s="77"/>
      <c r="AB332" s="77"/>
      <c r="AC332" s="77"/>
      <c r="AD332" s="77"/>
      <c r="AE332" s="77"/>
      <c r="AF332" s="77"/>
      <c r="AG332" s="77"/>
      <c r="AH332" s="77"/>
      <c r="AI332" s="77"/>
      <c r="AJ332" s="77"/>
      <c r="AK332" s="77"/>
      <c r="AL332" s="77"/>
      <c r="AM332" s="77"/>
      <c r="AN332" s="77"/>
      <c r="AO332" s="77"/>
      <c r="AP332" s="77"/>
    </row>
    <row r="333" spans="23:42" x14ac:dyDescent="0.2">
      <c r="W333" s="77"/>
      <c r="X333" s="77"/>
      <c r="Y333" s="77"/>
      <c r="Z333" s="77"/>
      <c r="AA333" s="77"/>
      <c r="AB333" s="77"/>
      <c r="AC333" s="77"/>
      <c r="AD333" s="77"/>
      <c r="AE333" s="77"/>
      <c r="AF333" s="77"/>
      <c r="AG333" s="77"/>
      <c r="AH333" s="77"/>
      <c r="AI333" s="77"/>
      <c r="AJ333" s="77"/>
      <c r="AK333" s="77"/>
      <c r="AL333" s="77"/>
      <c r="AM333" s="77"/>
      <c r="AN333" s="77"/>
      <c r="AO333" s="77"/>
      <c r="AP333" s="77"/>
    </row>
    <row r="334" spans="23:42" x14ac:dyDescent="0.2">
      <c r="W334" s="77"/>
      <c r="X334" s="77"/>
      <c r="Y334" s="77"/>
      <c r="Z334" s="77"/>
      <c r="AA334" s="77"/>
      <c r="AB334" s="77"/>
      <c r="AC334" s="77"/>
      <c r="AD334" s="77"/>
      <c r="AE334" s="77"/>
      <c r="AF334" s="77"/>
      <c r="AG334" s="77"/>
      <c r="AH334" s="77"/>
      <c r="AI334" s="77"/>
      <c r="AJ334" s="77"/>
      <c r="AK334" s="77"/>
      <c r="AL334" s="77"/>
      <c r="AM334" s="77"/>
      <c r="AN334" s="77"/>
      <c r="AO334" s="77"/>
      <c r="AP334" s="77"/>
    </row>
    <row r="335" spans="23:42" x14ac:dyDescent="0.2">
      <c r="W335" s="77"/>
      <c r="X335" s="77"/>
      <c r="Y335" s="77"/>
      <c r="Z335" s="77"/>
      <c r="AA335" s="77"/>
      <c r="AB335" s="77"/>
      <c r="AC335" s="77"/>
      <c r="AD335" s="77"/>
      <c r="AE335" s="77"/>
      <c r="AF335" s="77"/>
      <c r="AG335" s="77"/>
      <c r="AH335" s="77"/>
      <c r="AI335" s="77"/>
      <c r="AJ335" s="77"/>
      <c r="AK335" s="77"/>
      <c r="AL335" s="77"/>
      <c r="AM335" s="77"/>
      <c r="AN335" s="77"/>
      <c r="AO335" s="77"/>
      <c r="AP335" s="77"/>
    </row>
    <row r="336" spans="23:42" x14ac:dyDescent="0.2">
      <c r="W336" s="77"/>
      <c r="X336" s="77"/>
      <c r="Y336" s="77"/>
      <c r="Z336" s="77"/>
      <c r="AA336" s="77"/>
      <c r="AB336" s="77"/>
      <c r="AC336" s="77"/>
      <c r="AD336" s="77"/>
      <c r="AE336" s="77"/>
      <c r="AF336" s="77"/>
      <c r="AG336" s="77"/>
      <c r="AH336" s="77"/>
      <c r="AI336" s="77"/>
      <c r="AJ336" s="77"/>
      <c r="AK336" s="77"/>
      <c r="AL336" s="77"/>
      <c r="AM336" s="77"/>
      <c r="AN336" s="77"/>
      <c r="AO336" s="77"/>
      <c r="AP336" s="77"/>
    </row>
    <row r="337" spans="23:42" x14ac:dyDescent="0.2">
      <c r="W337" s="77"/>
      <c r="X337" s="77"/>
      <c r="Y337" s="77"/>
      <c r="Z337" s="77"/>
      <c r="AA337" s="77"/>
      <c r="AB337" s="77"/>
      <c r="AC337" s="77"/>
      <c r="AD337" s="77"/>
      <c r="AE337" s="77"/>
      <c r="AF337" s="77"/>
      <c r="AG337" s="77"/>
      <c r="AH337" s="77"/>
      <c r="AI337" s="77"/>
      <c r="AJ337" s="77"/>
      <c r="AK337" s="77"/>
      <c r="AL337" s="77"/>
      <c r="AM337" s="77"/>
      <c r="AN337" s="77"/>
      <c r="AO337" s="77"/>
      <c r="AP337" s="77"/>
    </row>
    <row r="338" spans="23:42" x14ac:dyDescent="0.2">
      <c r="W338" s="77"/>
      <c r="X338" s="77"/>
      <c r="Y338" s="77"/>
      <c r="Z338" s="77"/>
      <c r="AA338" s="77"/>
      <c r="AB338" s="77"/>
      <c r="AC338" s="77"/>
      <c r="AD338" s="77"/>
      <c r="AE338" s="77"/>
      <c r="AF338" s="77"/>
      <c r="AG338" s="77"/>
      <c r="AH338" s="77"/>
      <c r="AI338" s="77"/>
      <c r="AJ338" s="77"/>
      <c r="AK338" s="77"/>
      <c r="AL338" s="77"/>
      <c r="AM338" s="77"/>
      <c r="AN338" s="77"/>
      <c r="AO338" s="77"/>
      <c r="AP338" s="77"/>
    </row>
    <row r="339" spans="23:42" x14ac:dyDescent="0.2">
      <c r="W339" s="77"/>
      <c r="X339" s="77"/>
      <c r="Y339" s="77"/>
      <c r="Z339" s="77"/>
      <c r="AA339" s="77"/>
      <c r="AB339" s="77"/>
      <c r="AC339" s="77"/>
      <c r="AD339" s="77"/>
      <c r="AE339" s="77"/>
      <c r="AF339" s="77"/>
      <c r="AG339" s="77"/>
      <c r="AH339" s="77"/>
      <c r="AI339" s="77"/>
      <c r="AJ339" s="77"/>
      <c r="AK339" s="77"/>
      <c r="AL339" s="77"/>
      <c r="AM339" s="77"/>
      <c r="AN339" s="77"/>
      <c r="AO339" s="77"/>
      <c r="AP339" s="77"/>
    </row>
    <row r="340" spans="23:42" x14ac:dyDescent="0.2">
      <c r="W340" s="77"/>
      <c r="X340" s="77"/>
      <c r="Y340" s="77"/>
      <c r="Z340" s="77"/>
      <c r="AA340" s="77"/>
      <c r="AB340" s="77"/>
      <c r="AC340" s="77"/>
      <c r="AD340" s="77"/>
      <c r="AE340" s="77"/>
      <c r="AF340" s="77"/>
      <c r="AG340" s="77"/>
      <c r="AH340" s="77"/>
      <c r="AI340" s="77"/>
      <c r="AJ340" s="77"/>
      <c r="AK340" s="77"/>
      <c r="AL340" s="77"/>
      <c r="AM340" s="77"/>
      <c r="AN340" s="77"/>
      <c r="AO340" s="77"/>
      <c r="AP340" s="77"/>
    </row>
    <row r="341" spans="23:42" x14ac:dyDescent="0.2">
      <c r="W341" s="77"/>
      <c r="X341" s="77"/>
      <c r="Y341" s="77"/>
      <c r="Z341" s="77"/>
      <c r="AA341" s="77"/>
      <c r="AB341" s="77"/>
      <c r="AC341" s="77"/>
      <c r="AD341" s="77"/>
      <c r="AE341" s="77"/>
      <c r="AF341" s="77"/>
      <c r="AG341" s="77"/>
      <c r="AH341" s="77"/>
      <c r="AI341" s="77"/>
      <c r="AJ341" s="77"/>
      <c r="AK341" s="77"/>
      <c r="AL341" s="77"/>
      <c r="AM341" s="77"/>
      <c r="AN341" s="77"/>
      <c r="AO341" s="77"/>
      <c r="AP341" s="77"/>
    </row>
    <row r="342" spans="23:42" x14ac:dyDescent="0.2">
      <c r="W342" s="77"/>
      <c r="X342" s="77"/>
      <c r="Y342" s="77"/>
      <c r="Z342" s="77"/>
      <c r="AA342" s="77"/>
      <c r="AB342" s="77"/>
      <c r="AC342" s="77"/>
      <c r="AD342" s="77"/>
      <c r="AE342" s="77"/>
      <c r="AF342" s="77"/>
      <c r="AG342" s="77"/>
      <c r="AH342" s="77"/>
      <c r="AI342" s="77"/>
      <c r="AJ342" s="77"/>
      <c r="AK342" s="77"/>
      <c r="AL342" s="77"/>
      <c r="AM342" s="77"/>
      <c r="AN342" s="77"/>
      <c r="AO342" s="77"/>
      <c r="AP342" s="77"/>
    </row>
    <row r="343" spans="23:42" x14ac:dyDescent="0.2">
      <c r="W343" s="77"/>
      <c r="X343" s="77"/>
      <c r="Y343" s="77"/>
      <c r="Z343" s="77"/>
      <c r="AA343" s="77"/>
      <c r="AB343" s="77"/>
      <c r="AC343" s="77"/>
      <c r="AD343" s="77"/>
      <c r="AE343" s="77"/>
      <c r="AF343" s="77"/>
      <c r="AG343" s="77"/>
      <c r="AH343" s="77"/>
      <c r="AI343" s="77"/>
      <c r="AJ343" s="77"/>
      <c r="AK343" s="77"/>
      <c r="AL343" s="77"/>
      <c r="AM343" s="77"/>
      <c r="AN343" s="77"/>
      <c r="AO343" s="77"/>
      <c r="AP343" s="77"/>
    </row>
    <row r="344" spans="23:42" x14ac:dyDescent="0.2">
      <c r="W344" s="77"/>
      <c r="X344" s="77"/>
      <c r="Y344" s="77"/>
      <c r="Z344" s="77"/>
      <c r="AA344" s="77"/>
      <c r="AB344" s="77"/>
      <c r="AC344" s="77"/>
      <c r="AD344" s="77"/>
      <c r="AE344" s="77"/>
      <c r="AF344" s="77"/>
      <c r="AG344" s="77"/>
      <c r="AH344" s="77"/>
      <c r="AI344" s="77"/>
      <c r="AJ344" s="77"/>
      <c r="AK344" s="77"/>
      <c r="AL344" s="77"/>
      <c r="AM344" s="77"/>
      <c r="AN344" s="77"/>
      <c r="AO344" s="77"/>
      <c r="AP344" s="77"/>
    </row>
    <row r="345" spans="23:42" x14ac:dyDescent="0.2">
      <c r="W345" s="77"/>
      <c r="X345" s="77"/>
      <c r="Y345" s="77"/>
      <c r="Z345" s="77"/>
      <c r="AA345" s="77"/>
      <c r="AB345" s="77"/>
      <c r="AC345" s="77"/>
      <c r="AD345" s="77"/>
      <c r="AE345" s="77"/>
      <c r="AF345" s="77"/>
      <c r="AG345" s="77"/>
      <c r="AH345" s="77"/>
      <c r="AI345" s="77"/>
      <c r="AJ345" s="77"/>
      <c r="AK345" s="77"/>
      <c r="AL345" s="77"/>
      <c r="AM345" s="77"/>
      <c r="AN345" s="77"/>
      <c r="AO345" s="77"/>
      <c r="AP345" s="77"/>
    </row>
    <row r="346" spans="23:42" x14ac:dyDescent="0.2">
      <c r="W346" s="77"/>
      <c r="X346" s="77"/>
      <c r="Y346" s="77"/>
      <c r="Z346" s="77"/>
      <c r="AA346" s="77"/>
      <c r="AB346" s="77"/>
      <c r="AC346" s="77"/>
      <c r="AD346" s="77"/>
      <c r="AE346" s="77"/>
      <c r="AF346" s="77"/>
      <c r="AG346" s="77"/>
      <c r="AH346" s="77"/>
      <c r="AI346" s="77"/>
      <c r="AJ346" s="77"/>
      <c r="AK346" s="77"/>
      <c r="AL346" s="77"/>
      <c r="AM346" s="77"/>
      <c r="AN346" s="77"/>
      <c r="AO346" s="77"/>
      <c r="AP346" s="77"/>
    </row>
    <row r="347" spans="23:42" x14ac:dyDescent="0.2">
      <c r="W347" s="77"/>
      <c r="X347" s="77"/>
      <c r="Y347" s="77"/>
      <c r="Z347" s="77"/>
      <c r="AA347" s="77"/>
      <c r="AB347" s="77"/>
      <c r="AC347" s="77"/>
      <c r="AD347" s="77"/>
      <c r="AE347" s="77"/>
      <c r="AF347" s="77"/>
      <c r="AG347" s="77"/>
      <c r="AH347" s="77"/>
      <c r="AI347" s="77"/>
      <c r="AJ347" s="77"/>
      <c r="AK347" s="77"/>
      <c r="AL347" s="77"/>
      <c r="AM347" s="77"/>
      <c r="AN347" s="77"/>
      <c r="AO347" s="77"/>
      <c r="AP347" s="77"/>
    </row>
    <row r="348" spans="23:42" x14ac:dyDescent="0.2">
      <c r="W348" s="77"/>
      <c r="X348" s="77"/>
      <c r="Y348" s="77"/>
      <c r="Z348" s="77"/>
      <c r="AA348" s="77"/>
      <c r="AB348" s="77"/>
      <c r="AC348" s="77"/>
      <c r="AD348" s="77"/>
      <c r="AE348" s="77"/>
      <c r="AF348" s="77"/>
      <c r="AG348" s="77"/>
      <c r="AH348" s="77"/>
      <c r="AI348" s="77"/>
      <c r="AJ348" s="77"/>
      <c r="AK348" s="77"/>
      <c r="AL348" s="77"/>
      <c r="AM348" s="77"/>
      <c r="AN348" s="77"/>
      <c r="AO348" s="77"/>
      <c r="AP348" s="77"/>
    </row>
    <row r="349" spans="23:42" x14ac:dyDescent="0.2">
      <c r="W349" s="77"/>
      <c r="X349" s="77"/>
      <c r="Y349" s="77"/>
      <c r="Z349" s="77"/>
      <c r="AA349" s="77"/>
      <c r="AB349" s="77"/>
      <c r="AC349" s="77"/>
      <c r="AD349" s="77"/>
      <c r="AE349" s="77"/>
      <c r="AF349" s="77"/>
      <c r="AG349" s="77"/>
      <c r="AH349" s="77"/>
      <c r="AI349" s="77"/>
      <c r="AJ349" s="77"/>
      <c r="AK349" s="77"/>
      <c r="AL349" s="77"/>
      <c r="AM349" s="77"/>
      <c r="AN349" s="77"/>
      <c r="AO349" s="77"/>
      <c r="AP349" s="77"/>
    </row>
    <row r="350" spans="23:42" x14ac:dyDescent="0.2">
      <c r="W350" s="77"/>
      <c r="X350" s="77"/>
      <c r="Y350" s="77"/>
      <c r="Z350" s="77"/>
      <c r="AA350" s="77"/>
      <c r="AB350" s="77"/>
      <c r="AC350" s="77"/>
      <c r="AD350" s="77"/>
      <c r="AE350" s="77"/>
      <c r="AF350" s="77"/>
      <c r="AG350" s="77"/>
      <c r="AH350" s="77"/>
      <c r="AI350" s="77"/>
      <c r="AJ350" s="77"/>
      <c r="AK350" s="77"/>
      <c r="AL350" s="77"/>
      <c r="AM350" s="77"/>
      <c r="AN350" s="77"/>
      <c r="AO350" s="77"/>
      <c r="AP350" s="77"/>
    </row>
    <row r="351" spans="23:42" x14ac:dyDescent="0.2">
      <c r="W351" s="77"/>
      <c r="X351" s="77"/>
      <c r="Y351" s="77"/>
      <c r="Z351" s="77"/>
      <c r="AA351" s="77"/>
      <c r="AB351" s="77"/>
      <c r="AC351" s="77"/>
      <c r="AD351" s="77"/>
      <c r="AE351" s="77"/>
      <c r="AF351" s="77"/>
      <c r="AG351" s="77"/>
      <c r="AH351" s="77"/>
      <c r="AI351" s="77"/>
      <c r="AJ351" s="77"/>
      <c r="AK351" s="77"/>
      <c r="AL351" s="77"/>
      <c r="AM351" s="77"/>
      <c r="AN351" s="77"/>
      <c r="AO351" s="77"/>
      <c r="AP351" s="77"/>
    </row>
    <row r="352" spans="23:42" x14ac:dyDescent="0.2">
      <c r="W352" s="77"/>
      <c r="X352" s="77"/>
      <c r="Y352" s="77"/>
      <c r="Z352" s="77"/>
      <c r="AA352" s="77"/>
      <c r="AB352" s="77"/>
      <c r="AC352" s="77"/>
      <c r="AD352" s="77"/>
      <c r="AE352" s="77"/>
      <c r="AF352" s="77"/>
      <c r="AG352" s="77"/>
      <c r="AH352" s="77"/>
      <c r="AI352" s="77"/>
      <c r="AJ352" s="77"/>
      <c r="AK352" s="77"/>
      <c r="AL352" s="77"/>
      <c r="AM352" s="77"/>
      <c r="AN352" s="77"/>
      <c r="AO352" s="77"/>
      <c r="AP352" s="77"/>
    </row>
    <row r="353" spans="23:42" x14ac:dyDescent="0.2">
      <c r="W353" s="77"/>
      <c r="X353" s="77"/>
      <c r="Y353" s="77"/>
      <c r="Z353" s="77"/>
      <c r="AA353" s="77"/>
      <c r="AB353" s="77"/>
      <c r="AC353" s="77"/>
      <c r="AD353" s="77"/>
      <c r="AE353" s="77"/>
      <c r="AF353" s="77"/>
      <c r="AG353" s="77"/>
      <c r="AH353" s="77"/>
      <c r="AI353" s="77"/>
      <c r="AJ353" s="77"/>
      <c r="AK353" s="77"/>
      <c r="AL353" s="77"/>
      <c r="AM353" s="77"/>
      <c r="AN353" s="77"/>
      <c r="AO353" s="77"/>
      <c r="AP353" s="77"/>
    </row>
    <row r="354" spans="23:42" x14ac:dyDescent="0.2">
      <c r="W354" s="77"/>
      <c r="X354" s="77"/>
      <c r="Y354" s="77"/>
      <c r="Z354" s="77"/>
      <c r="AA354" s="77"/>
      <c r="AB354" s="77"/>
      <c r="AC354" s="77"/>
      <c r="AD354" s="77"/>
      <c r="AE354" s="77"/>
      <c r="AF354" s="77"/>
      <c r="AG354" s="77"/>
      <c r="AH354" s="77"/>
      <c r="AI354" s="77"/>
      <c r="AJ354" s="77"/>
      <c r="AK354" s="77"/>
      <c r="AL354" s="77"/>
      <c r="AM354" s="77"/>
      <c r="AN354" s="77"/>
      <c r="AO354" s="77"/>
      <c r="AP354" s="77"/>
    </row>
    <row r="355" spans="23:42" x14ac:dyDescent="0.2">
      <c r="W355" s="77"/>
      <c r="X355" s="77"/>
      <c r="Y355" s="77"/>
      <c r="Z355" s="77"/>
      <c r="AA355" s="77"/>
      <c r="AB355" s="77"/>
      <c r="AC355" s="77"/>
      <c r="AD355" s="77"/>
      <c r="AE355" s="77"/>
      <c r="AF355" s="77"/>
      <c r="AG355" s="77"/>
      <c r="AH355" s="77"/>
      <c r="AI355" s="77"/>
      <c r="AJ355" s="77"/>
      <c r="AK355" s="77"/>
      <c r="AL355" s="77"/>
      <c r="AM355" s="77"/>
      <c r="AN355" s="77"/>
      <c r="AO355" s="77"/>
      <c r="AP355" s="77"/>
    </row>
    <row r="356" spans="23:42" x14ac:dyDescent="0.2">
      <c r="W356" s="77"/>
      <c r="X356" s="77"/>
      <c r="Y356" s="77"/>
      <c r="Z356" s="77"/>
      <c r="AA356" s="77"/>
      <c r="AB356" s="77"/>
      <c r="AC356" s="77"/>
      <c r="AD356" s="77"/>
      <c r="AE356" s="77"/>
      <c r="AF356" s="77"/>
      <c r="AG356" s="77"/>
      <c r="AH356" s="77"/>
      <c r="AI356" s="77"/>
      <c r="AJ356" s="77"/>
      <c r="AK356" s="77"/>
      <c r="AL356" s="77"/>
      <c r="AM356" s="77"/>
      <c r="AN356" s="77"/>
      <c r="AO356" s="77"/>
      <c r="AP356" s="77"/>
    </row>
    <row r="357" spans="23:42" x14ac:dyDescent="0.2">
      <c r="W357" s="77"/>
      <c r="X357" s="77"/>
      <c r="Y357" s="77"/>
      <c r="Z357" s="77"/>
      <c r="AA357" s="77"/>
      <c r="AB357" s="77"/>
      <c r="AC357" s="77"/>
      <c r="AD357" s="77"/>
      <c r="AE357" s="77"/>
      <c r="AF357" s="77"/>
      <c r="AG357" s="77"/>
      <c r="AH357" s="77"/>
      <c r="AI357" s="77"/>
      <c r="AJ357" s="77"/>
      <c r="AK357" s="77"/>
      <c r="AL357" s="77"/>
      <c r="AM357" s="77"/>
      <c r="AN357" s="77"/>
      <c r="AO357" s="77"/>
      <c r="AP357" s="77"/>
    </row>
    <row r="358" spans="23:42" x14ac:dyDescent="0.2">
      <c r="W358" s="77"/>
      <c r="X358" s="77"/>
      <c r="Y358" s="77"/>
      <c r="Z358" s="77"/>
      <c r="AA358" s="77"/>
      <c r="AB358" s="77"/>
      <c r="AC358" s="77"/>
      <c r="AD358" s="77"/>
      <c r="AE358" s="77"/>
      <c r="AF358" s="77"/>
      <c r="AG358" s="77"/>
      <c r="AH358" s="77"/>
      <c r="AI358" s="77"/>
      <c r="AJ358" s="77"/>
      <c r="AK358" s="77"/>
      <c r="AL358" s="77"/>
      <c r="AM358" s="77"/>
      <c r="AN358" s="77"/>
      <c r="AO358" s="77"/>
      <c r="AP358" s="77"/>
    </row>
    <row r="359" spans="23:42" x14ac:dyDescent="0.2">
      <c r="W359" s="77"/>
      <c r="X359" s="77"/>
      <c r="Y359" s="77"/>
      <c r="Z359" s="77"/>
      <c r="AA359" s="77"/>
      <c r="AB359" s="77"/>
      <c r="AC359" s="77"/>
      <c r="AD359" s="77"/>
      <c r="AE359" s="77"/>
      <c r="AF359" s="77"/>
      <c r="AG359" s="77"/>
      <c r="AH359" s="77"/>
      <c r="AI359" s="77"/>
      <c r="AJ359" s="77"/>
      <c r="AK359" s="77"/>
      <c r="AL359" s="77"/>
      <c r="AM359" s="77"/>
      <c r="AN359" s="77"/>
      <c r="AO359" s="77"/>
      <c r="AP359" s="77"/>
    </row>
    <row r="360" spans="23:42" x14ac:dyDescent="0.2">
      <c r="W360" s="77"/>
      <c r="X360" s="77"/>
      <c r="Y360" s="77"/>
      <c r="Z360" s="77"/>
      <c r="AA360" s="77"/>
      <c r="AB360" s="77"/>
      <c r="AC360" s="77"/>
      <c r="AD360" s="77"/>
      <c r="AE360" s="77"/>
      <c r="AF360" s="77"/>
      <c r="AG360" s="77"/>
      <c r="AH360" s="77"/>
      <c r="AI360" s="77"/>
      <c r="AJ360" s="77"/>
      <c r="AK360" s="77"/>
      <c r="AL360" s="77"/>
      <c r="AM360" s="77"/>
      <c r="AN360" s="77"/>
      <c r="AO360" s="77"/>
      <c r="AP360" s="77"/>
    </row>
    <row r="361" spans="23:42" x14ac:dyDescent="0.2">
      <c r="W361" s="77"/>
      <c r="X361" s="77"/>
      <c r="Y361" s="77"/>
      <c r="Z361" s="77"/>
      <c r="AA361" s="77"/>
      <c r="AB361" s="77"/>
      <c r="AC361" s="77"/>
      <c r="AD361" s="77"/>
      <c r="AE361" s="77"/>
      <c r="AF361" s="77"/>
      <c r="AG361" s="77"/>
      <c r="AH361" s="77"/>
      <c r="AI361" s="77"/>
      <c r="AJ361" s="77"/>
      <c r="AK361" s="77"/>
      <c r="AL361" s="77"/>
      <c r="AM361" s="77"/>
      <c r="AN361" s="77"/>
      <c r="AO361" s="77"/>
      <c r="AP361" s="77"/>
    </row>
    <row r="362" spans="23:42" x14ac:dyDescent="0.2">
      <c r="W362" s="77"/>
      <c r="X362" s="77"/>
      <c r="Y362" s="77"/>
      <c r="Z362" s="77"/>
      <c r="AA362" s="77"/>
      <c r="AB362" s="77"/>
      <c r="AC362" s="77"/>
      <c r="AD362" s="77"/>
      <c r="AE362" s="77"/>
      <c r="AF362" s="77"/>
      <c r="AG362" s="77"/>
      <c r="AH362" s="77"/>
      <c r="AI362" s="77"/>
      <c r="AJ362" s="77"/>
      <c r="AK362" s="77"/>
      <c r="AL362" s="77"/>
      <c r="AM362" s="77"/>
      <c r="AN362" s="77"/>
      <c r="AO362" s="77"/>
      <c r="AP362" s="77"/>
    </row>
    <row r="363" spans="23:42" x14ac:dyDescent="0.2">
      <c r="W363" s="77"/>
      <c r="X363" s="77"/>
      <c r="Y363" s="77"/>
      <c r="Z363" s="77"/>
      <c r="AA363" s="77"/>
      <c r="AB363" s="77"/>
      <c r="AC363" s="77"/>
      <c r="AD363" s="77"/>
      <c r="AE363" s="77"/>
      <c r="AF363" s="77"/>
      <c r="AG363" s="77"/>
      <c r="AH363" s="77"/>
      <c r="AI363" s="77"/>
      <c r="AJ363" s="77"/>
      <c r="AK363" s="77"/>
      <c r="AL363" s="77"/>
      <c r="AM363" s="77"/>
      <c r="AN363" s="77"/>
      <c r="AO363" s="77"/>
      <c r="AP363" s="77"/>
    </row>
    <row r="364" spans="23:42" x14ac:dyDescent="0.2">
      <c r="W364" s="77"/>
      <c r="X364" s="77"/>
      <c r="Y364" s="77"/>
      <c r="Z364" s="77"/>
      <c r="AA364" s="77"/>
      <c r="AB364" s="77"/>
      <c r="AC364" s="77"/>
      <c r="AD364" s="77"/>
      <c r="AE364" s="77"/>
      <c r="AF364" s="77"/>
      <c r="AG364" s="77"/>
      <c r="AH364" s="77"/>
      <c r="AI364" s="77"/>
      <c r="AJ364" s="77"/>
      <c r="AK364" s="77"/>
      <c r="AL364" s="77"/>
      <c r="AM364" s="77"/>
      <c r="AN364" s="77"/>
      <c r="AO364" s="77"/>
      <c r="AP364" s="77"/>
    </row>
    <row r="365" spans="23:42" x14ac:dyDescent="0.2">
      <c r="W365" s="77"/>
      <c r="X365" s="77"/>
      <c r="Y365" s="77"/>
      <c r="Z365" s="77"/>
      <c r="AA365" s="77"/>
      <c r="AB365" s="77"/>
      <c r="AC365" s="77"/>
      <c r="AD365" s="77"/>
      <c r="AE365" s="77"/>
      <c r="AF365" s="77"/>
      <c r="AG365" s="77"/>
      <c r="AH365" s="77"/>
      <c r="AI365" s="77"/>
      <c r="AJ365" s="77"/>
      <c r="AK365" s="77"/>
      <c r="AL365" s="77"/>
      <c r="AM365" s="77"/>
      <c r="AN365" s="77"/>
      <c r="AO365" s="77"/>
      <c r="AP365" s="77"/>
    </row>
    <row r="366" spans="23:42" x14ac:dyDescent="0.2">
      <c r="W366" s="77"/>
      <c r="X366" s="77"/>
      <c r="Y366" s="77"/>
      <c r="Z366" s="77"/>
      <c r="AA366" s="77"/>
      <c r="AB366" s="77"/>
      <c r="AC366" s="77"/>
      <c r="AD366" s="77"/>
      <c r="AE366" s="77"/>
      <c r="AF366" s="77"/>
      <c r="AG366" s="77"/>
      <c r="AH366" s="77"/>
      <c r="AI366" s="77"/>
      <c r="AJ366" s="77"/>
      <c r="AK366" s="77"/>
      <c r="AL366" s="77"/>
      <c r="AM366" s="77"/>
      <c r="AN366" s="77"/>
      <c r="AO366" s="77"/>
      <c r="AP366" s="77"/>
    </row>
    <row r="367" spans="23:42" x14ac:dyDescent="0.2">
      <c r="W367" s="77"/>
      <c r="X367" s="77"/>
      <c r="Y367" s="77"/>
      <c r="Z367" s="77"/>
      <c r="AA367" s="77"/>
      <c r="AB367" s="77"/>
      <c r="AC367" s="77"/>
      <c r="AD367" s="77"/>
      <c r="AE367" s="77"/>
      <c r="AF367" s="77"/>
      <c r="AG367" s="77"/>
      <c r="AH367" s="77"/>
      <c r="AI367" s="77"/>
      <c r="AJ367" s="77"/>
      <c r="AK367" s="77"/>
      <c r="AL367" s="77"/>
      <c r="AM367" s="77"/>
      <c r="AN367" s="77"/>
      <c r="AO367" s="77"/>
      <c r="AP367" s="77"/>
    </row>
    <row r="368" spans="23:42" x14ac:dyDescent="0.2">
      <c r="W368" s="77"/>
      <c r="X368" s="77"/>
      <c r="Y368" s="77"/>
      <c r="Z368" s="77"/>
      <c r="AA368" s="77"/>
      <c r="AB368" s="77"/>
      <c r="AC368" s="77"/>
      <c r="AD368" s="77"/>
      <c r="AE368" s="77"/>
      <c r="AF368" s="77"/>
      <c r="AG368" s="77"/>
      <c r="AH368" s="77"/>
      <c r="AI368" s="77"/>
      <c r="AJ368" s="77"/>
      <c r="AK368" s="77"/>
      <c r="AL368" s="77"/>
      <c r="AM368" s="77"/>
      <c r="AN368" s="77"/>
      <c r="AO368" s="77"/>
      <c r="AP368" s="77"/>
    </row>
    <row r="369" spans="23:42" x14ac:dyDescent="0.2">
      <c r="W369" s="77"/>
      <c r="X369" s="77"/>
      <c r="Y369" s="77"/>
      <c r="Z369" s="77"/>
      <c r="AA369" s="77"/>
      <c r="AB369" s="77"/>
      <c r="AC369" s="77"/>
      <c r="AD369" s="77"/>
      <c r="AE369" s="77"/>
      <c r="AF369" s="77"/>
      <c r="AG369" s="77"/>
      <c r="AH369" s="77"/>
      <c r="AI369" s="77"/>
      <c r="AJ369" s="77"/>
      <c r="AK369" s="77"/>
      <c r="AL369" s="77"/>
      <c r="AM369" s="77"/>
      <c r="AN369" s="77"/>
      <c r="AO369" s="77"/>
      <c r="AP369" s="77"/>
    </row>
    <row r="370" spans="23:42" x14ac:dyDescent="0.2">
      <c r="W370" s="77"/>
      <c r="X370" s="77"/>
      <c r="Y370" s="77"/>
      <c r="Z370" s="77"/>
      <c r="AA370" s="77"/>
      <c r="AB370" s="77"/>
      <c r="AC370" s="77"/>
      <c r="AD370" s="77"/>
      <c r="AE370" s="77"/>
      <c r="AF370" s="77"/>
      <c r="AG370" s="77"/>
      <c r="AH370" s="77"/>
      <c r="AI370" s="77"/>
      <c r="AJ370" s="77"/>
      <c r="AK370" s="77"/>
      <c r="AL370" s="77"/>
      <c r="AM370" s="77"/>
      <c r="AN370" s="77"/>
      <c r="AO370" s="77"/>
      <c r="AP370" s="77"/>
    </row>
    <row r="371" spans="23:42" x14ac:dyDescent="0.2">
      <c r="W371" s="77"/>
      <c r="X371" s="77"/>
      <c r="Y371" s="77"/>
      <c r="Z371" s="77"/>
      <c r="AA371" s="77"/>
      <c r="AB371" s="77"/>
      <c r="AC371" s="77"/>
      <c r="AD371" s="77"/>
      <c r="AE371" s="77"/>
      <c r="AF371" s="77"/>
      <c r="AG371" s="77"/>
      <c r="AH371" s="77"/>
      <c r="AI371" s="77"/>
      <c r="AJ371" s="77"/>
      <c r="AK371" s="77"/>
      <c r="AL371" s="77"/>
      <c r="AM371" s="77"/>
      <c r="AN371" s="77"/>
      <c r="AO371" s="77"/>
      <c r="AP371" s="77"/>
    </row>
    <row r="372" spans="23:42" x14ac:dyDescent="0.2">
      <c r="W372" s="77"/>
      <c r="X372" s="77"/>
      <c r="Y372" s="77"/>
      <c r="Z372" s="77"/>
      <c r="AA372" s="77"/>
      <c r="AB372" s="77"/>
      <c r="AC372" s="77"/>
      <c r="AD372" s="77"/>
      <c r="AE372" s="77"/>
      <c r="AF372" s="77"/>
      <c r="AG372" s="77"/>
      <c r="AH372" s="77"/>
      <c r="AI372" s="77"/>
      <c r="AJ372" s="77"/>
      <c r="AK372" s="77"/>
      <c r="AL372" s="77"/>
      <c r="AM372" s="77"/>
      <c r="AN372" s="77"/>
      <c r="AO372" s="77"/>
      <c r="AP372" s="77"/>
    </row>
    <row r="373" spans="23:42" x14ac:dyDescent="0.2">
      <c r="W373" s="77"/>
      <c r="X373" s="77"/>
      <c r="Y373" s="77"/>
      <c r="Z373" s="77"/>
      <c r="AA373" s="77"/>
      <c r="AB373" s="77"/>
      <c r="AC373" s="77"/>
      <c r="AD373" s="77"/>
      <c r="AE373" s="77"/>
      <c r="AF373" s="77"/>
      <c r="AG373" s="77"/>
      <c r="AH373" s="77"/>
      <c r="AI373" s="77"/>
      <c r="AJ373" s="77"/>
      <c r="AK373" s="77"/>
      <c r="AL373" s="77"/>
      <c r="AM373" s="77"/>
      <c r="AN373" s="77"/>
      <c r="AO373" s="77"/>
      <c r="AP373" s="77"/>
    </row>
    <row r="374" spans="23:42" x14ac:dyDescent="0.2">
      <c r="W374" s="77"/>
      <c r="X374" s="77"/>
      <c r="Y374" s="77"/>
      <c r="Z374" s="77"/>
      <c r="AA374" s="77"/>
      <c r="AB374" s="77"/>
      <c r="AC374" s="77"/>
      <c r="AD374" s="77"/>
      <c r="AE374" s="77"/>
      <c r="AF374" s="77"/>
      <c r="AG374" s="77"/>
      <c r="AH374" s="77"/>
      <c r="AI374" s="77"/>
      <c r="AJ374" s="77"/>
      <c r="AK374" s="77"/>
      <c r="AL374" s="77"/>
      <c r="AM374" s="77"/>
      <c r="AN374" s="77"/>
      <c r="AO374" s="77"/>
      <c r="AP374" s="77"/>
    </row>
    <row r="375" spans="23:42" x14ac:dyDescent="0.2">
      <c r="W375" s="77"/>
      <c r="X375" s="77"/>
      <c r="Y375" s="77"/>
      <c r="Z375" s="77"/>
      <c r="AA375" s="77"/>
      <c r="AB375" s="77"/>
      <c r="AC375" s="77"/>
      <c r="AD375" s="77"/>
      <c r="AE375" s="77"/>
      <c r="AF375" s="77"/>
      <c r="AG375" s="77"/>
      <c r="AH375" s="77"/>
      <c r="AI375" s="77"/>
      <c r="AJ375" s="77"/>
      <c r="AK375" s="77"/>
      <c r="AL375" s="77"/>
      <c r="AM375" s="77"/>
      <c r="AN375" s="77"/>
      <c r="AO375" s="77"/>
      <c r="AP375" s="77"/>
    </row>
    <row r="376" spans="23:42" x14ac:dyDescent="0.2">
      <c r="W376" s="77"/>
      <c r="X376" s="77"/>
      <c r="Y376" s="77"/>
      <c r="Z376" s="77"/>
      <c r="AA376" s="77"/>
      <c r="AB376" s="77"/>
      <c r="AC376" s="77"/>
      <c r="AD376" s="77"/>
      <c r="AE376" s="77"/>
      <c r="AF376" s="77"/>
      <c r="AG376" s="77"/>
      <c r="AH376" s="77"/>
      <c r="AI376" s="77"/>
      <c r="AJ376" s="77"/>
      <c r="AK376" s="77"/>
      <c r="AL376" s="77"/>
      <c r="AM376" s="77"/>
      <c r="AN376" s="77"/>
      <c r="AO376" s="77"/>
      <c r="AP376" s="77"/>
    </row>
    <row r="377" spans="23:42" x14ac:dyDescent="0.2">
      <c r="W377" s="77"/>
      <c r="X377" s="77"/>
      <c r="Y377" s="77"/>
      <c r="Z377" s="77"/>
      <c r="AA377" s="77"/>
      <c r="AB377" s="77"/>
      <c r="AC377" s="77"/>
      <c r="AD377" s="77"/>
      <c r="AE377" s="77"/>
      <c r="AF377" s="77"/>
      <c r="AG377" s="77"/>
      <c r="AH377" s="77"/>
      <c r="AI377" s="77"/>
      <c r="AJ377" s="77"/>
      <c r="AK377" s="77"/>
      <c r="AL377" s="77"/>
      <c r="AM377" s="77"/>
      <c r="AN377" s="77"/>
      <c r="AO377" s="77"/>
      <c r="AP377" s="77"/>
    </row>
    <row r="378" spans="23:42" x14ac:dyDescent="0.2">
      <c r="W378" s="77"/>
      <c r="X378" s="77"/>
      <c r="Y378" s="77"/>
      <c r="Z378" s="77"/>
      <c r="AA378" s="77"/>
      <c r="AB378" s="77"/>
      <c r="AC378" s="77"/>
      <c r="AD378" s="77"/>
      <c r="AE378" s="77"/>
      <c r="AF378" s="77"/>
      <c r="AG378" s="77"/>
      <c r="AH378" s="77"/>
      <c r="AI378" s="77"/>
      <c r="AJ378" s="77"/>
      <c r="AK378" s="77"/>
      <c r="AL378" s="77"/>
      <c r="AM378" s="77"/>
      <c r="AN378" s="77"/>
      <c r="AO378" s="77"/>
      <c r="AP378" s="77"/>
    </row>
    <row r="379" spans="23:42" x14ac:dyDescent="0.2">
      <c r="W379" s="77"/>
      <c r="X379" s="77"/>
      <c r="Y379" s="77"/>
      <c r="Z379" s="77"/>
      <c r="AA379" s="77"/>
      <c r="AB379" s="77"/>
      <c r="AC379" s="77"/>
      <c r="AD379" s="77"/>
      <c r="AE379" s="77"/>
      <c r="AF379" s="77"/>
      <c r="AG379" s="77"/>
      <c r="AH379" s="77"/>
      <c r="AI379" s="77"/>
      <c r="AJ379" s="77"/>
      <c r="AK379" s="77"/>
      <c r="AL379" s="77"/>
      <c r="AM379" s="77"/>
      <c r="AN379" s="77"/>
      <c r="AO379" s="77"/>
      <c r="AP379" s="77"/>
    </row>
    <row r="380" spans="23:42" x14ac:dyDescent="0.2">
      <c r="W380" s="77"/>
      <c r="X380" s="77"/>
      <c r="Y380" s="77"/>
      <c r="Z380" s="77"/>
      <c r="AA380" s="77"/>
      <c r="AB380" s="77"/>
      <c r="AC380" s="77"/>
      <c r="AD380" s="77"/>
      <c r="AE380" s="77"/>
      <c r="AF380" s="77"/>
      <c r="AG380" s="77"/>
      <c r="AH380" s="77"/>
      <c r="AI380" s="77"/>
      <c r="AJ380" s="77"/>
      <c r="AK380" s="77"/>
      <c r="AL380" s="77"/>
      <c r="AM380" s="77"/>
      <c r="AN380" s="77"/>
      <c r="AO380" s="77"/>
      <c r="AP380" s="77"/>
    </row>
    <row r="381" spans="23:42" x14ac:dyDescent="0.2">
      <c r="W381" s="77"/>
      <c r="X381" s="77"/>
      <c r="Y381" s="77"/>
      <c r="Z381" s="77"/>
      <c r="AA381" s="77"/>
      <c r="AB381" s="77"/>
      <c r="AC381" s="77"/>
      <c r="AD381" s="77"/>
      <c r="AE381" s="77"/>
      <c r="AF381" s="77"/>
      <c r="AG381" s="77"/>
      <c r="AH381" s="77"/>
      <c r="AI381" s="77"/>
      <c r="AJ381" s="77"/>
      <c r="AK381" s="77"/>
      <c r="AL381" s="77"/>
      <c r="AM381" s="77"/>
      <c r="AN381" s="77"/>
      <c r="AO381" s="77"/>
      <c r="AP381" s="77"/>
    </row>
    <row r="382" spans="23:42" x14ac:dyDescent="0.2">
      <c r="W382" s="77"/>
      <c r="X382" s="77"/>
      <c r="Y382" s="77"/>
      <c r="Z382" s="77"/>
      <c r="AA382" s="77"/>
      <c r="AB382" s="77"/>
      <c r="AC382" s="77"/>
      <c r="AD382" s="77"/>
      <c r="AE382" s="77"/>
      <c r="AF382" s="77"/>
      <c r="AG382" s="77"/>
      <c r="AH382" s="77"/>
      <c r="AI382" s="77"/>
      <c r="AJ382" s="77"/>
      <c r="AK382" s="77"/>
      <c r="AL382" s="77"/>
      <c r="AM382" s="77"/>
      <c r="AN382" s="77"/>
      <c r="AO382" s="77"/>
      <c r="AP382" s="77"/>
    </row>
    <row r="383" spans="23:42" x14ac:dyDescent="0.2">
      <c r="W383" s="77"/>
      <c r="X383" s="77"/>
      <c r="Y383" s="77"/>
      <c r="Z383" s="77"/>
      <c r="AA383" s="77"/>
      <c r="AB383" s="77"/>
      <c r="AC383" s="77"/>
      <c r="AD383" s="77"/>
      <c r="AE383" s="77"/>
      <c r="AF383" s="77"/>
      <c r="AG383" s="77"/>
      <c r="AH383" s="77"/>
      <c r="AI383" s="77"/>
      <c r="AJ383" s="77"/>
      <c r="AK383" s="77"/>
      <c r="AL383" s="77"/>
      <c r="AM383" s="77"/>
      <c r="AN383" s="77"/>
      <c r="AO383" s="77"/>
      <c r="AP383" s="77"/>
    </row>
    <row r="384" spans="23:42" x14ac:dyDescent="0.2">
      <c r="W384" s="77"/>
      <c r="X384" s="77"/>
      <c r="Y384" s="77"/>
      <c r="Z384" s="77"/>
      <c r="AA384" s="77"/>
      <c r="AB384" s="77"/>
      <c r="AC384" s="77"/>
      <c r="AD384" s="77"/>
      <c r="AE384" s="77"/>
      <c r="AF384" s="77"/>
      <c r="AG384" s="77"/>
      <c r="AH384" s="77"/>
      <c r="AI384" s="77"/>
      <c r="AJ384" s="77"/>
      <c r="AK384" s="77"/>
      <c r="AL384" s="77"/>
      <c r="AM384" s="77"/>
      <c r="AN384" s="77"/>
      <c r="AO384" s="77"/>
      <c r="AP384" s="77"/>
    </row>
    <row r="385" spans="23:42" x14ac:dyDescent="0.2">
      <c r="W385" s="77"/>
      <c r="X385" s="77"/>
      <c r="Y385" s="77"/>
      <c r="Z385" s="77"/>
      <c r="AA385" s="77"/>
      <c r="AB385" s="77"/>
      <c r="AC385" s="77"/>
      <c r="AD385" s="77"/>
      <c r="AE385" s="77"/>
      <c r="AF385" s="77"/>
      <c r="AG385" s="77"/>
      <c r="AH385" s="77"/>
      <c r="AI385" s="77"/>
      <c r="AJ385" s="77"/>
      <c r="AK385" s="77"/>
      <c r="AL385" s="77"/>
      <c r="AM385" s="77"/>
      <c r="AN385" s="77"/>
      <c r="AO385" s="77"/>
      <c r="AP385" s="77"/>
    </row>
    <row r="386" spans="23:42" x14ac:dyDescent="0.2">
      <c r="W386" s="77"/>
      <c r="X386" s="77"/>
      <c r="Y386" s="77"/>
      <c r="Z386" s="77"/>
      <c r="AA386" s="77"/>
      <c r="AB386" s="77"/>
      <c r="AC386" s="77"/>
      <c r="AD386" s="77"/>
      <c r="AE386" s="77"/>
      <c r="AF386" s="77"/>
      <c r="AG386" s="77"/>
      <c r="AH386" s="77"/>
      <c r="AI386" s="77"/>
      <c r="AJ386" s="77"/>
      <c r="AK386" s="77"/>
      <c r="AL386" s="77"/>
      <c r="AM386" s="77"/>
      <c r="AN386" s="77"/>
      <c r="AO386" s="77"/>
      <c r="AP386" s="77"/>
    </row>
    <row r="387" spans="23:42" x14ac:dyDescent="0.2">
      <c r="W387" s="77"/>
      <c r="X387" s="77"/>
      <c r="Y387" s="77"/>
      <c r="Z387" s="77"/>
      <c r="AA387" s="77"/>
      <c r="AB387" s="77"/>
      <c r="AC387" s="77"/>
      <c r="AD387" s="77"/>
      <c r="AE387" s="77"/>
      <c r="AF387" s="77"/>
      <c r="AG387" s="77"/>
      <c r="AH387" s="77"/>
      <c r="AI387" s="77"/>
      <c r="AJ387" s="77"/>
      <c r="AK387" s="77"/>
      <c r="AL387" s="77"/>
      <c r="AM387" s="77"/>
      <c r="AN387" s="77"/>
      <c r="AO387" s="77"/>
      <c r="AP387" s="77"/>
    </row>
    <row r="388" spans="23:42" x14ac:dyDescent="0.2">
      <c r="W388" s="77"/>
      <c r="X388" s="77"/>
      <c r="Y388" s="77"/>
      <c r="Z388" s="77"/>
      <c r="AA388" s="77"/>
      <c r="AB388" s="77"/>
      <c r="AC388" s="77"/>
      <c r="AD388" s="77"/>
      <c r="AE388" s="77"/>
      <c r="AF388" s="77"/>
      <c r="AG388" s="77"/>
      <c r="AH388" s="77"/>
      <c r="AI388" s="77"/>
      <c r="AJ388" s="77"/>
      <c r="AK388" s="77"/>
      <c r="AL388" s="77"/>
      <c r="AM388" s="77"/>
      <c r="AN388" s="77"/>
      <c r="AO388" s="77"/>
      <c r="AP388" s="77"/>
    </row>
    <row r="389" spans="23:42" x14ac:dyDescent="0.2">
      <c r="W389" s="77"/>
      <c r="X389" s="77"/>
      <c r="Y389" s="77"/>
      <c r="Z389" s="77"/>
      <c r="AA389" s="77"/>
      <c r="AB389" s="77"/>
      <c r="AC389" s="77"/>
      <c r="AD389" s="77"/>
      <c r="AE389" s="77"/>
      <c r="AF389" s="77"/>
      <c r="AG389" s="77"/>
      <c r="AH389" s="77"/>
      <c r="AI389" s="77"/>
      <c r="AJ389" s="77"/>
      <c r="AK389" s="77"/>
      <c r="AL389" s="77"/>
      <c r="AM389" s="77"/>
      <c r="AN389" s="77"/>
      <c r="AO389" s="77"/>
      <c r="AP389" s="77"/>
    </row>
    <row r="390" spans="23:42" x14ac:dyDescent="0.2">
      <c r="W390" s="77"/>
      <c r="X390" s="77"/>
      <c r="Y390" s="77"/>
      <c r="Z390" s="77"/>
      <c r="AA390" s="77"/>
      <c r="AB390" s="77"/>
      <c r="AC390" s="77"/>
      <c r="AD390" s="77"/>
      <c r="AE390" s="77"/>
      <c r="AF390" s="77"/>
      <c r="AG390" s="77"/>
      <c r="AH390" s="77"/>
      <c r="AI390" s="77"/>
      <c r="AJ390" s="77"/>
      <c r="AK390" s="77"/>
      <c r="AL390" s="77"/>
      <c r="AM390" s="77"/>
      <c r="AN390" s="77"/>
      <c r="AO390" s="77"/>
      <c r="AP390" s="77"/>
    </row>
    <row r="391" spans="23:42" x14ac:dyDescent="0.2">
      <c r="W391" s="77"/>
      <c r="X391" s="77"/>
      <c r="Y391" s="77"/>
      <c r="Z391" s="77"/>
      <c r="AA391" s="77"/>
      <c r="AB391" s="77"/>
      <c r="AC391" s="77"/>
      <c r="AD391" s="77"/>
      <c r="AE391" s="77"/>
      <c r="AF391" s="77"/>
      <c r="AG391" s="77"/>
      <c r="AH391" s="77"/>
      <c r="AI391" s="77"/>
      <c r="AJ391" s="77"/>
      <c r="AK391" s="77"/>
      <c r="AL391" s="77"/>
      <c r="AM391" s="77"/>
      <c r="AN391" s="77"/>
      <c r="AO391" s="77"/>
      <c r="AP391" s="77"/>
    </row>
    <row r="392" spans="23:42" x14ac:dyDescent="0.2">
      <c r="W392" s="77"/>
      <c r="X392" s="77"/>
      <c r="Y392" s="77"/>
      <c r="Z392" s="77"/>
      <c r="AA392" s="77"/>
      <c r="AB392" s="77"/>
      <c r="AC392" s="77"/>
      <c r="AD392" s="77"/>
      <c r="AE392" s="77"/>
      <c r="AF392" s="77"/>
      <c r="AG392" s="77"/>
      <c r="AH392" s="77"/>
      <c r="AI392" s="77"/>
      <c r="AJ392" s="77"/>
      <c r="AK392" s="77"/>
      <c r="AL392" s="77"/>
      <c r="AM392" s="77"/>
      <c r="AN392" s="77"/>
      <c r="AO392" s="77"/>
      <c r="AP392" s="77"/>
    </row>
    <row r="393" spans="23:42" x14ac:dyDescent="0.2">
      <c r="W393" s="77"/>
      <c r="X393" s="77"/>
      <c r="Y393" s="77"/>
      <c r="Z393" s="77"/>
      <c r="AA393" s="77"/>
      <c r="AB393" s="77"/>
      <c r="AC393" s="77"/>
      <c r="AD393" s="77"/>
      <c r="AE393" s="77"/>
      <c r="AF393" s="77"/>
      <c r="AG393" s="77"/>
      <c r="AH393" s="77"/>
      <c r="AI393" s="77"/>
      <c r="AJ393" s="77"/>
      <c r="AK393" s="77"/>
      <c r="AL393" s="77"/>
      <c r="AM393" s="77"/>
      <c r="AN393" s="77"/>
      <c r="AO393" s="77"/>
      <c r="AP393" s="77"/>
    </row>
    <row r="394" spans="23:42" x14ac:dyDescent="0.2">
      <c r="W394" s="77"/>
      <c r="X394" s="77"/>
      <c r="Y394" s="77"/>
      <c r="Z394" s="77"/>
      <c r="AA394" s="77"/>
      <c r="AB394" s="77"/>
      <c r="AC394" s="77"/>
      <c r="AD394" s="77"/>
      <c r="AE394" s="77"/>
      <c r="AF394" s="77"/>
      <c r="AG394" s="77"/>
      <c r="AH394" s="77"/>
      <c r="AI394" s="77"/>
      <c r="AJ394" s="77"/>
      <c r="AK394" s="77"/>
      <c r="AL394" s="77"/>
      <c r="AM394" s="77"/>
      <c r="AN394" s="77"/>
      <c r="AO394" s="77"/>
      <c r="AP394" s="77"/>
    </row>
    <row r="395" spans="23:42" x14ac:dyDescent="0.2">
      <c r="W395" s="77"/>
      <c r="X395" s="77"/>
      <c r="Y395" s="77"/>
      <c r="Z395" s="77"/>
      <c r="AA395" s="77"/>
      <c r="AB395" s="77"/>
      <c r="AC395" s="77"/>
      <c r="AD395" s="77"/>
      <c r="AE395" s="77"/>
      <c r="AF395" s="77"/>
      <c r="AG395" s="77"/>
      <c r="AH395" s="77"/>
      <c r="AI395" s="77"/>
      <c r="AJ395" s="77"/>
      <c r="AK395" s="77"/>
      <c r="AL395" s="77"/>
      <c r="AM395" s="77"/>
      <c r="AN395" s="77"/>
      <c r="AO395" s="77"/>
      <c r="AP395" s="77"/>
    </row>
    <row r="396" spans="23:42" x14ac:dyDescent="0.2">
      <c r="W396" s="77"/>
      <c r="X396" s="77"/>
      <c r="Y396" s="77"/>
      <c r="Z396" s="77"/>
      <c r="AA396" s="77"/>
      <c r="AB396" s="77"/>
      <c r="AC396" s="77"/>
      <c r="AD396" s="77"/>
      <c r="AE396" s="77"/>
      <c r="AF396" s="77"/>
      <c r="AG396" s="77"/>
      <c r="AH396" s="77"/>
      <c r="AI396" s="77"/>
      <c r="AJ396" s="77"/>
      <c r="AK396" s="77"/>
      <c r="AL396" s="77"/>
      <c r="AM396" s="77"/>
      <c r="AN396" s="77"/>
      <c r="AO396" s="77"/>
      <c r="AP396" s="77"/>
    </row>
    <row r="397" spans="23:42" x14ac:dyDescent="0.2">
      <c r="W397" s="77"/>
      <c r="X397" s="77"/>
      <c r="Y397" s="77"/>
      <c r="Z397" s="77"/>
      <c r="AA397" s="77"/>
      <c r="AB397" s="77"/>
      <c r="AC397" s="77"/>
      <c r="AD397" s="77"/>
      <c r="AE397" s="77"/>
      <c r="AF397" s="77"/>
      <c r="AG397" s="77"/>
      <c r="AH397" s="77"/>
      <c r="AI397" s="77"/>
      <c r="AJ397" s="77"/>
      <c r="AK397" s="77"/>
      <c r="AL397" s="77"/>
      <c r="AM397" s="77"/>
      <c r="AN397" s="77"/>
      <c r="AO397" s="77"/>
      <c r="AP397" s="77"/>
    </row>
    <row r="398" spans="23:42" x14ac:dyDescent="0.2">
      <c r="W398" s="77"/>
      <c r="X398" s="77"/>
      <c r="Y398" s="77"/>
      <c r="Z398" s="77"/>
      <c r="AA398" s="77"/>
      <c r="AB398" s="77"/>
      <c r="AC398" s="77"/>
      <c r="AD398" s="77"/>
      <c r="AE398" s="77"/>
      <c r="AF398" s="77"/>
      <c r="AG398" s="77"/>
      <c r="AH398" s="77"/>
      <c r="AI398" s="77"/>
      <c r="AJ398" s="77"/>
      <c r="AK398" s="77"/>
      <c r="AL398" s="77"/>
      <c r="AM398" s="77"/>
      <c r="AN398" s="77"/>
      <c r="AO398" s="77"/>
      <c r="AP398" s="77"/>
    </row>
    <row r="399" spans="23:42" x14ac:dyDescent="0.2">
      <c r="W399" s="77"/>
      <c r="X399" s="77"/>
      <c r="Y399" s="77"/>
      <c r="Z399" s="77"/>
      <c r="AA399" s="77"/>
      <c r="AB399" s="77"/>
      <c r="AC399" s="77"/>
      <c r="AD399" s="77"/>
      <c r="AE399" s="77"/>
      <c r="AF399" s="77"/>
      <c r="AG399" s="77"/>
      <c r="AH399" s="77"/>
      <c r="AI399" s="77"/>
      <c r="AJ399" s="77"/>
      <c r="AK399" s="77"/>
      <c r="AL399" s="77"/>
      <c r="AM399" s="77"/>
      <c r="AN399" s="77"/>
      <c r="AO399" s="77"/>
      <c r="AP399" s="77"/>
    </row>
    <row r="400" spans="23:42" x14ac:dyDescent="0.2">
      <c r="W400" s="77"/>
      <c r="X400" s="77"/>
      <c r="Y400" s="77"/>
      <c r="Z400" s="77"/>
      <c r="AA400" s="77"/>
      <c r="AB400" s="77"/>
      <c r="AC400" s="77"/>
      <c r="AD400" s="77"/>
      <c r="AE400" s="77"/>
      <c r="AF400" s="77"/>
      <c r="AG400" s="77"/>
      <c r="AH400" s="77"/>
      <c r="AI400" s="77"/>
      <c r="AJ400" s="77"/>
      <c r="AK400" s="77"/>
      <c r="AL400" s="77"/>
      <c r="AM400" s="77"/>
      <c r="AN400" s="77"/>
      <c r="AO400" s="77"/>
      <c r="AP400" s="77"/>
    </row>
    <row r="401" spans="23:42" x14ac:dyDescent="0.2">
      <c r="W401" s="77"/>
      <c r="X401" s="77"/>
      <c r="Y401" s="77"/>
      <c r="Z401" s="77"/>
      <c r="AA401" s="77"/>
      <c r="AB401" s="77"/>
      <c r="AC401" s="77"/>
      <c r="AD401" s="77"/>
      <c r="AE401" s="77"/>
      <c r="AF401" s="77"/>
      <c r="AG401" s="77"/>
      <c r="AH401" s="77"/>
      <c r="AI401" s="77"/>
      <c r="AJ401" s="77"/>
      <c r="AK401" s="77"/>
      <c r="AL401" s="77"/>
      <c r="AM401" s="77"/>
      <c r="AN401" s="77"/>
      <c r="AO401" s="77"/>
      <c r="AP401" s="77"/>
    </row>
    <row r="402" spans="23:42" x14ac:dyDescent="0.2">
      <c r="W402" s="77"/>
      <c r="X402" s="77"/>
      <c r="Y402" s="77"/>
      <c r="Z402" s="77"/>
      <c r="AA402" s="77"/>
      <c r="AB402" s="77"/>
      <c r="AC402" s="77"/>
      <c r="AD402" s="77"/>
      <c r="AE402" s="77"/>
      <c r="AF402" s="77"/>
      <c r="AG402" s="77"/>
      <c r="AH402" s="77"/>
      <c r="AI402" s="77"/>
      <c r="AJ402" s="77"/>
      <c r="AK402" s="77"/>
      <c r="AL402" s="77"/>
      <c r="AM402" s="77"/>
      <c r="AN402" s="77"/>
      <c r="AO402" s="77"/>
      <c r="AP402" s="77"/>
    </row>
    <row r="403" spans="23:42" x14ac:dyDescent="0.2">
      <c r="W403" s="77"/>
      <c r="X403" s="77"/>
      <c r="Y403" s="77"/>
      <c r="Z403" s="77"/>
      <c r="AA403" s="77"/>
      <c r="AB403" s="77"/>
      <c r="AC403" s="77"/>
      <c r="AD403" s="77"/>
      <c r="AE403" s="77"/>
      <c r="AF403" s="77"/>
      <c r="AG403" s="77"/>
      <c r="AH403" s="77"/>
      <c r="AI403" s="77"/>
      <c r="AJ403" s="77"/>
      <c r="AK403" s="77"/>
      <c r="AL403" s="77"/>
      <c r="AM403" s="77"/>
      <c r="AN403" s="77"/>
      <c r="AO403" s="77"/>
      <c r="AP403" s="77"/>
    </row>
    <row r="404" spans="23:42" x14ac:dyDescent="0.2">
      <c r="W404" s="77"/>
      <c r="X404" s="77"/>
      <c r="Y404" s="77"/>
      <c r="Z404" s="77"/>
      <c r="AA404" s="77"/>
      <c r="AB404" s="77"/>
      <c r="AC404" s="77"/>
      <c r="AD404" s="77"/>
      <c r="AE404" s="77"/>
      <c r="AF404" s="77"/>
      <c r="AG404" s="77"/>
      <c r="AH404" s="77"/>
      <c r="AI404" s="77"/>
      <c r="AJ404" s="77"/>
      <c r="AK404" s="77"/>
      <c r="AL404" s="77"/>
      <c r="AM404" s="77"/>
      <c r="AN404" s="77"/>
      <c r="AO404" s="77"/>
      <c r="AP404" s="77"/>
    </row>
    <row r="405" spans="23:42" x14ac:dyDescent="0.2">
      <c r="W405" s="77"/>
      <c r="X405" s="77"/>
      <c r="Y405" s="77"/>
      <c r="Z405" s="77"/>
      <c r="AA405" s="77"/>
      <c r="AB405" s="77"/>
      <c r="AC405" s="77"/>
      <c r="AD405" s="77"/>
      <c r="AE405" s="77"/>
      <c r="AF405" s="77"/>
      <c r="AG405" s="77"/>
      <c r="AH405" s="77"/>
      <c r="AI405" s="77"/>
      <c r="AJ405" s="77"/>
      <c r="AK405" s="77"/>
      <c r="AL405" s="77"/>
      <c r="AM405" s="77"/>
      <c r="AN405" s="77"/>
      <c r="AO405" s="77"/>
      <c r="AP405" s="77"/>
    </row>
    <row r="406" spans="23:42" x14ac:dyDescent="0.2">
      <c r="W406" s="77"/>
      <c r="X406" s="77"/>
      <c r="Y406" s="77"/>
      <c r="Z406" s="77"/>
      <c r="AA406" s="77"/>
      <c r="AB406" s="77"/>
      <c r="AC406" s="77"/>
      <c r="AD406" s="77"/>
      <c r="AE406" s="77"/>
      <c r="AF406" s="77"/>
      <c r="AG406" s="77"/>
      <c r="AH406" s="77"/>
      <c r="AI406" s="77"/>
      <c r="AJ406" s="77"/>
      <c r="AK406" s="77"/>
      <c r="AL406" s="77"/>
      <c r="AM406" s="77"/>
      <c r="AN406" s="77"/>
      <c r="AO406" s="77"/>
      <c r="AP406" s="77"/>
    </row>
    <row r="407" spans="23:42" x14ac:dyDescent="0.2">
      <c r="W407" s="77"/>
      <c r="X407" s="77"/>
      <c r="Y407" s="77"/>
      <c r="Z407" s="77"/>
      <c r="AA407" s="77"/>
      <c r="AB407" s="77"/>
      <c r="AC407" s="77"/>
      <c r="AD407" s="77"/>
      <c r="AE407" s="77"/>
      <c r="AF407" s="77"/>
      <c r="AG407" s="77"/>
      <c r="AH407" s="77"/>
      <c r="AI407" s="77"/>
      <c r="AJ407" s="77"/>
      <c r="AK407" s="77"/>
      <c r="AL407" s="77"/>
      <c r="AM407" s="77"/>
      <c r="AN407" s="77"/>
      <c r="AO407" s="77"/>
      <c r="AP407" s="77"/>
    </row>
    <row r="408" spans="23:42" x14ac:dyDescent="0.2">
      <c r="W408" s="77"/>
      <c r="X408" s="77"/>
      <c r="Y408" s="77"/>
      <c r="Z408" s="77"/>
      <c r="AA408" s="77"/>
      <c r="AB408" s="77"/>
      <c r="AC408" s="77"/>
      <c r="AD408" s="77"/>
      <c r="AE408" s="77"/>
      <c r="AF408" s="77"/>
      <c r="AG408" s="77"/>
      <c r="AH408" s="77"/>
      <c r="AI408" s="77"/>
      <c r="AJ408" s="77"/>
      <c r="AK408" s="77"/>
      <c r="AL408" s="77"/>
      <c r="AM408" s="77"/>
      <c r="AN408" s="77"/>
      <c r="AO408" s="77"/>
      <c r="AP408" s="77"/>
    </row>
    <row r="409" spans="23:42" x14ac:dyDescent="0.2">
      <c r="W409" s="77"/>
      <c r="X409" s="77"/>
      <c r="Y409" s="77"/>
      <c r="Z409" s="77"/>
      <c r="AA409" s="77"/>
      <c r="AB409" s="77"/>
      <c r="AC409" s="77"/>
      <c r="AD409" s="77"/>
      <c r="AE409" s="77"/>
      <c r="AF409" s="77"/>
      <c r="AG409" s="77"/>
      <c r="AH409" s="77"/>
      <c r="AI409" s="77"/>
      <c r="AJ409" s="77"/>
      <c r="AK409" s="77"/>
      <c r="AL409" s="77"/>
      <c r="AM409" s="77"/>
      <c r="AN409" s="77"/>
      <c r="AO409" s="77"/>
      <c r="AP409" s="77"/>
    </row>
    <row r="410" spans="23:42" x14ac:dyDescent="0.2">
      <c r="W410" s="77"/>
      <c r="X410" s="77"/>
      <c r="Y410" s="77"/>
      <c r="Z410" s="77"/>
      <c r="AA410" s="77"/>
      <c r="AB410" s="77"/>
      <c r="AC410" s="77"/>
      <c r="AD410" s="77"/>
      <c r="AE410" s="77"/>
      <c r="AF410" s="77"/>
      <c r="AG410" s="77"/>
      <c r="AH410" s="77"/>
      <c r="AI410" s="77"/>
      <c r="AJ410" s="77"/>
      <c r="AK410" s="77"/>
      <c r="AL410" s="77"/>
      <c r="AM410" s="77"/>
      <c r="AN410" s="77"/>
      <c r="AO410" s="77"/>
      <c r="AP410" s="77"/>
    </row>
    <row r="411" spans="23:42" x14ac:dyDescent="0.2">
      <c r="W411" s="77"/>
      <c r="X411" s="77"/>
      <c r="Y411" s="77"/>
      <c r="Z411" s="77"/>
      <c r="AA411" s="77"/>
      <c r="AB411" s="77"/>
      <c r="AC411" s="77"/>
      <c r="AD411" s="77"/>
      <c r="AE411" s="77"/>
      <c r="AF411" s="77"/>
      <c r="AG411" s="77"/>
      <c r="AH411" s="77"/>
      <c r="AI411" s="77"/>
      <c r="AJ411" s="77"/>
      <c r="AK411" s="77"/>
      <c r="AL411" s="77"/>
      <c r="AM411" s="77"/>
      <c r="AN411" s="77"/>
      <c r="AO411" s="77"/>
      <c r="AP411" s="77"/>
    </row>
    <row r="412" spans="23:42" x14ac:dyDescent="0.2">
      <c r="W412" s="77"/>
      <c r="X412" s="77"/>
      <c r="Y412" s="77"/>
      <c r="Z412" s="77"/>
      <c r="AA412" s="77"/>
      <c r="AB412" s="77"/>
      <c r="AC412" s="77"/>
      <c r="AD412" s="77"/>
      <c r="AE412" s="77"/>
      <c r="AF412" s="77"/>
      <c r="AG412" s="77"/>
      <c r="AH412" s="77"/>
      <c r="AI412" s="77"/>
      <c r="AJ412" s="77"/>
      <c r="AK412" s="77"/>
      <c r="AL412" s="77"/>
      <c r="AM412" s="77"/>
      <c r="AN412" s="77"/>
      <c r="AO412" s="77"/>
      <c r="AP412" s="77"/>
    </row>
    <row r="413" spans="23:42" x14ac:dyDescent="0.2">
      <c r="W413" s="77"/>
      <c r="X413" s="77"/>
      <c r="Y413" s="77"/>
      <c r="Z413" s="77"/>
      <c r="AA413" s="77"/>
      <c r="AB413" s="77"/>
      <c r="AC413" s="77"/>
      <c r="AD413" s="77"/>
      <c r="AE413" s="77"/>
      <c r="AF413" s="77"/>
      <c r="AG413" s="77"/>
      <c r="AH413" s="77"/>
      <c r="AI413" s="77"/>
      <c r="AJ413" s="77"/>
      <c r="AK413" s="77"/>
      <c r="AL413" s="77"/>
      <c r="AM413" s="77"/>
      <c r="AN413" s="77"/>
      <c r="AO413" s="77"/>
      <c r="AP413" s="77"/>
    </row>
    <row r="414" spans="23:42" x14ac:dyDescent="0.2">
      <c r="W414" s="77"/>
      <c r="X414" s="77"/>
      <c r="Y414" s="77"/>
      <c r="Z414" s="77"/>
      <c r="AA414" s="77"/>
      <c r="AB414" s="77"/>
      <c r="AC414" s="77"/>
      <c r="AD414" s="77"/>
      <c r="AE414" s="77"/>
      <c r="AF414" s="77"/>
      <c r="AG414" s="77"/>
      <c r="AH414" s="77"/>
      <c r="AI414" s="77"/>
      <c r="AJ414" s="77"/>
      <c r="AK414" s="77"/>
      <c r="AL414" s="77"/>
      <c r="AM414" s="77"/>
      <c r="AN414" s="77"/>
      <c r="AO414" s="77"/>
      <c r="AP414" s="77"/>
    </row>
    <row r="415" spans="23:42" x14ac:dyDescent="0.2">
      <c r="W415" s="77"/>
      <c r="X415" s="77"/>
      <c r="Y415" s="77"/>
      <c r="Z415" s="77"/>
      <c r="AA415" s="77"/>
      <c r="AB415" s="77"/>
      <c r="AC415" s="77"/>
      <c r="AD415" s="77"/>
      <c r="AE415" s="77"/>
      <c r="AF415" s="77"/>
      <c r="AG415" s="77"/>
      <c r="AH415" s="77"/>
      <c r="AI415" s="77"/>
      <c r="AJ415" s="77"/>
      <c r="AK415" s="77"/>
      <c r="AL415" s="77"/>
      <c r="AM415" s="77"/>
      <c r="AN415" s="77"/>
      <c r="AO415" s="77"/>
      <c r="AP415" s="77"/>
    </row>
    <row r="416" spans="23:42" x14ac:dyDescent="0.2">
      <c r="W416" s="77"/>
      <c r="X416" s="77"/>
      <c r="Y416" s="77"/>
      <c r="Z416" s="77"/>
      <c r="AA416" s="77"/>
      <c r="AB416" s="77"/>
      <c r="AC416" s="77"/>
      <c r="AD416" s="77"/>
      <c r="AE416" s="77"/>
      <c r="AF416" s="77"/>
      <c r="AG416" s="77"/>
      <c r="AH416" s="77"/>
      <c r="AI416" s="77"/>
      <c r="AJ416" s="77"/>
      <c r="AK416" s="77"/>
      <c r="AL416" s="77"/>
      <c r="AM416" s="77"/>
      <c r="AN416" s="77"/>
      <c r="AO416" s="77"/>
      <c r="AP416" s="77"/>
    </row>
    <row r="417" spans="23:42" x14ac:dyDescent="0.2">
      <c r="W417" s="77"/>
      <c r="X417" s="77"/>
      <c r="Y417" s="77"/>
      <c r="Z417" s="77"/>
      <c r="AA417" s="77"/>
      <c r="AB417" s="77"/>
      <c r="AC417" s="77"/>
      <c r="AD417" s="77"/>
      <c r="AE417" s="77"/>
      <c r="AF417" s="77"/>
      <c r="AG417" s="77"/>
      <c r="AH417" s="77"/>
      <c r="AI417" s="77"/>
      <c r="AJ417" s="77"/>
      <c r="AK417" s="77"/>
      <c r="AL417" s="77"/>
      <c r="AM417" s="77"/>
      <c r="AN417" s="77"/>
      <c r="AO417" s="77"/>
      <c r="AP417" s="77"/>
    </row>
    <row r="418" spans="23:42" x14ac:dyDescent="0.2">
      <c r="W418" s="77"/>
      <c r="X418" s="77"/>
      <c r="Y418" s="77"/>
      <c r="Z418" s="77"/>
      <c r="AA418" s="77"/>
      <c r="AB418" s="77"/>
      <c r="AC418" s="77"/>
      <c r="AD418" s="77"/>
      <c r="AE418" s="77"/>
      <c r="AF418" s="77"/>
      <c r="AG418" s="77"/>
      <c r="AH418" s="77"/>
      <c r="AI418" s="77"/>
      <c r="AJ418" s="77"/>
      <c r="AK418" s="77"/>
      <c r="AL418" s="77"/>
      <c r="AM418" s="77"/>
      <c r="AN418" s="77"/>
      <c r="AO418" s="77"/>
      <c r="AP418" s="77"/>
    </row>
    <row r="419" spans="23:42" x14ac:dyDescent="0.2">
      <c r="W419" s="77"/>
      <c r="X419" s="77"/>
      <c r="Y419" s="77"/>
      <c r="Z419" s="77"/>
      <c r="AA419" s="77"/>
      <c r="AB419" s="77"/>
      <c r="AC419" s="77"/>
      <c r="AD419" s="77"/>
      <c r="AE419" s="77"/>
      <c r="AF419" s="77"/>
      <c r="AG419" s="77"/>
      <c r="AH419" s="77"/>
      <c r="AI419" s="77"/>
      <c r="AJ419" s="77"/>
      <c r="AK419" s="77"/>
      <c r="AL419" s="77"/>
      <c r="AM419" s="77"/>
      <c r="AN419" s="77"/>
      <c r="AO419" s="77"/>
      <c r="AP419" s="77"/>
    </row>
    <row r="420" spans="23:42" x14ac:dyDescent="0.2">
      <c r="W420" s="77"/>
      <c r="X420" s="77"/>
      <c r="Y420" s="77"/>
      <c r="Z420" s="77"/>
      <c r="AA420" s="77"/>
      <c r="AB420" s="77"/>
      <c r="AC420" s="77"/>
      <c r="AD420" s="77"/>
      <c r="AE420" s="77"/>
      <c r="AF420" s="77"/>
      <c r="AG420" s="77"/>
      <c r="AH420" s="77"/>
      <c r="AI420" s="77"/>
      <c r="AJ420" s="77"/>
      <c r="AK420" s="77"/>
      <c r="AL420" s="77"/>
      <c r="AM420" s="77"/>
      <c r="AN420" s="77"/>
      <c r="AO420" s="77"/>
      <c r="AP420" s="77"/>
    </row>
    <row r="421" spans="23:42" x14ac:dyDescent="0.2">
      <c r="W421" s="77"/>
      <c r="X421" s="77"/>
      <c r="Y421" s="77"/>
      <c r="Z421" s="77"/>
      <c r="AA421" s="77"/>
      <c r="AB421" s="77"/>
      <c r="AC421" s="77"/>
      <c r="AD421" s="77"/>
      <c r="AE421" s="77"/>
      <c r="AF421" s="77"/>
      <c r="AG421" s="77"/>
      <c r="AH421" s="77"/>
      <c r="AI421" s="77"/>
      <c r="AJ421" s="77"/>
      <c r="AK421" s="77"/>
      <c r="AL421" s="77"/>
      <c r="AM421" s="77"/>
      <c r="AN421" s="77"/>
      <c r="AO421" s="77"/>
      <c r="AP421" s="77"/>
    </row>
    <row r="422" spans="23:42" x14ac:dyDescent="0.2">
      <c r="W422" s="77"/>
      <c r="X422" s="77"/>
      <c r="Y422" s="77"/>
      <c r="Z422" s="77"/>
      <c r="AA422" s="77"/>
      <c r="AB422" s="77"/>
      <c r="AC422" s="77"/>
      <c r="AD422" s="77"/>
      <c r="AE422" s="77"/>
      <c r="AF422" s="77"/>
      <c r="AG422" s="77"/>
      <c r="AH422" s="77"/>
      <c r="AI422" s="77"/>
      <c r="AJ422" s="77"/>
      <c r="AK422" s="77"/>
      <c r="AL422" s="77"/>
      <c r="AM422" s="77"/>
      <c r="AN422" s="77"/>
      <c r="AO422" s="77"/>
      <c r="AP422" s="77"/>
    </row>
    <row r="423" spans="23:42" x14ac:dyDescent="0.2">
      <c r="W423" s="77"/>
      <c r="X423" s="77"/>
      <c r="Y423" s="77"/>
      <c r="Z423" s="77"/>
      <c r="AA423" s="77"/>
      <c r="AB423" s="77"/>
      <c r="AC423" s="77"/>
      <c r="AD423" s="77"/>
      <c r="AE423" s="77"/>
      <c r="AF423" s="77"/>
      <c r="AG423" s="77"/>
      <c r="AH423" s="77"/>
      <c r="AI423" s="77"/>
      <c r="AJ423" s="77"/>
      <c r="AK423" s="77"/>
      <c r="AL423" s="77"/>
      <c r="AM423" s="77"/>
      <c r="AN423" s="77"/>
      <c r="AO423" s="77"/>
      <c r="AP423" s="77"/>
    </row>
    <row r="424" spans="23:42" x14ac:dyDescent="0.2">
      <c r="W424" s="77"/>
      <c r="X424" s="77"/>
      <c r="Y424" s="77"/>
      <c r="Z424" s="77"/>
      <c r="AA424" s="77"/>
      <c r="AB424" s="77"/>
      <c r="AC424" s="77"/>
      <c r="AD424" s="77"/>
      <c r="AE424" s="77"/>
      <c r="AF424" s="77"/>
      <c r="AG424" s="77"/>
      <c r="AH424" s="77"/>
      <c r="AI424" s="77"/>
      <c r="AJ424" s="77"/>
      <c r="AK424" s="77"/>
      <c r="AL424" s="77"/>
      <c r="AM424" s="77"/>
      <c r="AN424" s="77"/>
      <c r="AO424" s="77"/>
      <c r="AP424" s="77"/>
    </row>
    <row r="425" spans="23:42" x14ac:dyDescent="0.2">
      <c r="W425" s="77"/>
      <c r="X425" s="77"/>
      <c r="Y425" s="77"/>
      <c r="Z425" s="77"/>
      <c r="AA425" s="77"/>
      <c r="AB425" s="77"/>
      <c r="AC425" s="77"/>
      <c r="AD425" s="77"/>
      <c r="AE425" s="77"/>
      <c r="AF425" s="77"/>
      <c r="AG425" s="77"/>
      <c r="AH425" s="77"/>
      <c r="AI425" s="77"/>
      <c r="AJ425" s="77"/>
      <c r="AK425" s="77"/>
      <c r="AL425" s="77"/>
      <c r="AM425" s="77"/>
      <c r="AN425" s="77"/>
      <c r="AO425" s="77"/>
      <c r="AP425" s="77"/>
    </row>
    <row r="426" spans="23:42" x14ac:dyDescent="0.2">
      <c r="W426" s="77"/>
      <c r="X426" s="77"/>
      <c r="Y426" s="77"/>
      <c r="Z426" s="77"/>
      <c r="AA426" s="77"/>
      <c r="AB426" s="77"/>
      <c r="AC426" s="77"/>
      <c r="AD426" s="77"/>
      <c r="AE426" s="77"/>
      <c r="AF426" s="77"/>
      <c r="AG426" s="77"/>
      <c r="AH426" s="77"/>
      <c r="AI426" s="77"/>
      <c r="AJ426" s="77"/>
      <c r="AK426" s="77"/>
      <c r="AL426" s="77"/>
      <c r="AM426" s="77"/>
      <c r="AN426" s="77"/>
      <c r="AO426" s="77"/>
      <c r="AP426" s="77"/>
    </row>
    <row r="427" spans="23:42" x14ac:dyDescent="0.2">
      <c r="W427" s="77"/>
      <c r="X427" s="77"/>
      <c r="Y427" s="77"/>
      <c r="Z427" s="77"/>
      <c r="AA427" s="77"/>
      <c r="AB427" s="77"/>
      <c r="AC427" s="77"/>
      <c r="AD427" s="77"/>
      <c r="AE427" s="77"/>
      <c r="AF427" s="77"/>
      <c r="AG427" s="77"/>
      <c r="AH427" s="77"/>
      <c r="AI427" s="77"/>
      <c r="AJ427" s="77"/>
      <c r="AK427" s="77"/>
      <c r="AL427" s="77"/>
      <c r="AM427" s="77"/>
      <c r="AN427" s="77"/>
      <c r="AO427" s="77"/>
      <c r="AP427" s="77"/>
    </row>
    <row r="428" spans="23:42" x14ac:dyDescent="0.2">
      <c r="W428" s="77"/>
      <c r="X428" s="77"/>
      <c r="Y428" s="77"/>
      <c r="Z428" s="77"/>
      <c r="AA428" s="77"/>
      <c r="AB428" s="77"/>
      <c r="AC428" s="77"/>
      <c r="AD428" s="77"/>
      <c r="AE428" s="77"/>
      <c r="AF428" s="77"/>
      <c r="AG428" s="77"/>
      <c r="AH428" s="77"/>
      <c r="AI428" s="77"/>
      <c r="AJ428" s="77"/>
      <c r="AK428" s="77"/>
      <c r="AL428" s="77"/>
      <c r="AM428" s="77"/>
      <c r="AN428" s="77"/>
      <c r="AO428" s="77"/>
      <c r="AP428" s="77"/>
    </row>
    <row r="429" spans="23:42" x14ac:dyDescent="0.2">
      <c r="W429" s="77"/>
      <c r="X429" s="77"/>
      <c r="Y429" s="77"/>
      <c r="Z429" s="77"/>
      <c r="AA429" s="77"/>
      <c r="AB429" s="77"/>
      <c r="AC429" s="77"/>
      <c r="AD429" s="77"/>
      <c r="AE429" s="77"/>
      <c r="AF429" s="77"/>
      <c r="AG429" s="77"/>
      <c r="AH429" s="77"/>
      <c r="AI429" s="77"/>
      <c r="AJ429" s="77"/>
      <c r="AK429" s="77"/>
      <c r="AL429" s="77"/>
      <c r="AM429" s="77"/>
      <c r="AN429" s="77"/>
      <c r="AO429" s="77"/>
      <c r="AP429" s="77"/>
    </row>
    <row r="430" spans="23:42" x14ac:dyDescent="0.2">
      <c r="W430" s="77"/>
      <c r="X430" s="77"/>
      <c r="Y430" s="77"/>
      <c r="Z430" s="77"/>
      <c r="AA430" s="77"/>
      <c r="AB430" s="77"/>
      <c r="AC430" s="77"/>
      <c r="AD430" s="77"/>
      <c r="AE430" s="77"/>
      <c r="AF430" s="77"/>
      <c r="AG430" s="77"/>
      <c r="AH430" s="77"/>
      <c r="AI430" s="77"/>
      <c r="AJ430" s="77"/>
      <c r="AK430" s="77"/>
      <c r="AL430" s="77"/>
      <c r="AM430" s="77"/>
      <c r="AN430" s="77"/>
      <c r="AO430" s="77"/>
      <c r="AP430" s="77"/>
    </row>
    <row r="431" spans="23:42" x14ac:dyDescent="0.2">
      <c r="W431" s="77"/>
      <c r="X431" s="77"/>
      <c r="Y431" s="77"/>
      <c r="Z431" s="77"/>
      <c r="AA431" s="77"/>
      <c r="AB431" s="77"/>
      <c r="AC431" s="77"/>
      <c r="AD431" s="77"/>
      <c r="AE431" s="77"/>
      <c r="AF431" s="77"/>
      <c r="AG431" s="77"/>
      <c r="AH431" s="77"/>
      <c r="AI431" s="77"/>
      <c r="AJ431" s="77"/>
      <c r="AK431" s="77"/>
      <c r="AL431" s="77"/>
      <c r="AM431" s="77"/>
      <c r="AN431" s="77"/>
      <c r="AO431" s="77"/>
      <c r="AP431" s="77"/>
    </row>
    <row r="432" spans="23:42" x14ac:dyDescent="0.2">
      <c r="W432" s="77"/>
      <c r="X432" s="77"/>
      <c r="Y432" s="77"/>
      <c r="Z432" s="77"/>
      <c r="AA432" s="77"/>
      <c r="AB432" s="77"/>
      <c r="AC432" s="77"/>
      <c r="AD432" s="77"/>
      <c r="AE432" s="77"/>
      <c r="AF432" s="77"/>
      <c r="AG432" s="77"/>
      <c r="AH432" s="77"/>
      <c r="AI432" s="77"/>
      <c r="AJ432" s="77"/>
      <c r="AK432" s="77"/>
      <c r="AL432" s="77"/>
      <c r="AM432" s="77"/>
      <c r="AN432" s="77"/>
      <c r="AO432" s="77"/>
      <c r="AP432" s="77"/>
    </row>
    <row r="433" spans="23:42" x14ac:dyDescent="0.2">
      <c r="W433" s="77"/>
      <c r="X433" s="77"/>
      <c r="Y433" s="77"/>
      <c r="Z433" s="77"/>
      <c r="AA433" s="77"/>
      <c r="AB433" s="77"/>
      <c r="AC433" s="77"/>
      <c r="AD433" s="77"/>
      <c r="AE433" s="77"/>
      <c r="AF433" s="77"/>
      <c r="AG433" s="77"/>
      <c r="AH433" s="77"/>
      <c r="AI433" s="77"/>
      <c r="AJ433" s="77"/>
      <c r="AK433" s="77"/>
      <c r="AL433" s="77"/>
      <c r="AM433" s="77"/>
      <c r="AN433" s="77"/>
      <c r="AO433" s="77"/>
      <c r="AP433" s="77"/>
    </row>
    <row r="434" spans="23:42" x14ac:dyDescent="0.2">
      <c r="W434" s="77"/>
      <c r="X434" s="77"/>
      <c r="Y434" s="77"/>
      <c r="Z434" s="77"/>
      <c r="AA434" s="77"/>
      <c r="AB434" s="77"/>
      <c r="AC434" s="77"/>
      <c r="AD434" s="77"/>
      <c r="AE434" s="77"/>
      <c r="AF434" s="77"/>
      <c r="AG434" s="77"/>
      <c r="AH434" s="77"/>
      <c r="AI434" s="77"/>
      <c r="AJ434" s="77"/>
      <c r="AK434" s="77"/>
      <c r="AL434" s="77"/>
      <c r="AM434" s="77"/>
      <c r="AN434" s="77"/>
      <c r="AO434" s="77"/>
      <c r="AP434" s="77"/>
    </row>
    <row r="435" spans="23:42" x14ac:dyDescent="0.2">
      <c r="W435" s="77"/>
      <c r="X435" s="77"/>
      <c r="Y435" s="77"/>
      <c r="Z435" s="77"/>
      <c r="AA435" s="77"/>
      <c r="AB435" s="77"/>
      <c r="AC435" s="77"/>
      <c r="AD435" s="77"/>
      <c r="AE435" s="77"/>
      <c r="AF435" s="77"/>
      <c r="AG435" s="77"/>
      <c r="AH435" s="77"/>
      <c r="AI435" s="77"/>
      <c r="AJ435" s="77"/>
      <c r="AK435" s="77"/>
      <c r="AL435" s="77"/>
      <c r="AM435" s="77"/>
      <c r="AN435" s="77"/>
      <c r="AO435" s="77"/>
      <c r="AP435" s="77"/>
    </row>
    <row r="436" spans="23:42" x14ac:dyDescent="0.2">
      <c r="W436" s="77"/>
      <c r="X436" s="77"/>
      <c r="Y436" s="77"/>
      <c r="Z436" s="77"/>
      <c r="AA436" s="77"/>
      <c r="AB436" s="77"/>
      <c r="AC436" s="77"/>
      <c r="AD436" s="77"/>
      <c r="AE436" s="77"/>
      <c r="AF436" s="77"/>
      <c r="AG436" s="77"/>
      <c r="AH436" s="77"/>
      <c r="AI436" s="77"/>
      <c r="AJ436" s="77"/>
      <c r="AK436" s="77"/>
      <c r="AL436" s="77"/>
      <c r="AM436" s="77"/>
      <c r="AN436" s="77"/>
      <c r="AO436" s="77"/>
      <c r="AP436" s="77"/>
    </row>
    <row r="437" spans="23:42" x14ac:dyDescent="0.2">
      <c r="W437" s="77"/>
      <c r="X437" s="77"/>
      <c r="Y437" s="77"/>
      <c r="Z437" s="77"/>
      <c r="AA437" s="77"/>
      <c r="AB437" s="77"/>
      <c r="AC437" s="77"/>
      <c r="AD437" s="77"/>
      <c r="AE437" s="77"/>
      <c r="AF437" s="77"/>
      <c r="AG437" s="77"/>
      <c r="AH437" s="77"/>
      <c r="AI437" s="77"/>
      <c r="AJ437" s="77"/>
      <c r="AK437" s="77"/>
      <c r="AL437" s="77"/>
      <c r="AM437" s="77"/>
      <c r="AN437" s="77"/>
      <c r="AO437" s="77"/>
      <c r="AP437" s="77"/>
    </row>
    <row r="438" spans="23:42" x14ac:dyDescent="0.2">
      <c r="W438" s="77"/>
      <c r="X438" s="77"/>
      <c r="Y438" s="77"/>
      <c r="Z438" s="77"/>
      <c r="AA438" s="77"/>
      <c r="AB438" s="77"/>
      <c r="AC438" s="77"/>
      <c r="AD438" s="77"/>
      <c r="AE438" s="77"/>
      <c r="AF438" s="77"/>
      <c r="AG438" s="77"/>
      <c r="AH438" s="77"/>
      <c r="AI438" s="77"/>
      <c r="AJ438" s="77"/>
      <c r="AK438" s="77"/>
      <c r="AL438" s="77"/>
      <c r="AM438" s="77"/>
      <c r="AN438" s="77"/>
      <c r="AO438" s="77"/>
      <c r="AP438" s="77"/>
    </row>
    <row r="439" spans="23:42" x14ac:dyDescent="0.2">
      <c r="W439" s="77"/>
      <c r="X439" s="77"/>
      <c r="Y439" s="77"/>
      <c r="Z439" s="77"/>
      <c r="AA439" s="77"/>
      <c r="AB439" s="77"/>
      <c r="AC439" s="77"/>
      <c r="AD439" s="77"/>
      <c r="AE439" s="77"/>
      <c r="AF439" s="77"/>
      <c r="AG439" s="77"/>
      <c r="AH439" s="77"/>
      <c r="AI439" s="77"/>
      <c r="AJ439" s="77"/>
      <c r="AK439" s="77"/>
      <c r="AL439" s="77"/>
      <c r="AM439" s="77"/>
      <c r="AN439" s="77"/>
      <c r="AO439" s="77"/>
      <c r="AP439" s="77"/>
    </row>
    <row r="440" spans="23:42" x14ac:dyDescent="0.2">
      <c r="W440" s="77"/>
      <c r="X440" s="77"/>
      <c r="Y440" s="77"/>
      <c r="Z440" s="77"/>
      <c r="AA440" s="77"/>
      <c r="AB440" s="77"/>
      <c r="AC440" s="77"/>
      <c r="AD440" s="77"/>
      <c r="AE440" s="77"/>
      <c r="AF440" s="77"/>
      <c r="AG440" s="77"/>
      <c r="AH440" s="77"/>
      <c r="AI440" s="77"/>
      <c r="AJ440" s="77"/>
      <c r="AK440" s="77"/>
      <c r="AL440" s="77"/>
      <c r="AM440" s="77"/>
      <c r="AN440" s="77"/>
      <c r="AO440" s="77"/>
      <c r="AP440" s="77"/>
    </row>
    <row r="441" spans="23:42" x14ac:dyDescent="0.2">
      <c r="W441" s="77"/>
      <c r="X441" s="77"/>
      <c r="Y441" s="77"/>
      <c r="Z441" s="77"/>
      <c r="AA441" s="77"/>
      <c r="AB441" s="77"/>
      <c r="AC441" s="77"/>
      <c r="AD441" s="77"/>
      <c r="AE441" s="77"/>
      <c r="AF441" s="77"/>
      <c r="AG441" s="77"/>
      <c r="AH441" s="77"/>
      <c r="AI441" s="77"/>
      <c r="AJ441" s="77"/>
      <c r="AK441" s="77"/>
      <c r="AL441" s="77"/>
      <c r="AM441" s="77"/>
      <c r="AN441" s="77"/>
      <c r="AO441" s="77"/>
      <c r="AP441" s="77"/>
    </row>
    <row r="442" spans="23:42" x14ac:dyDescent="0.2">
      <c r="W442" s="77"/>
      <c r="X442" s="77"/>
      <c r="Y442" s="77"/>
      <c r="Z442" s="77"/>
      <c r="AA442" s="77"/>
      <c r="AB442" s="77"/>
      <c r="AC442" s="77"/>
      <c r="AD442" s="77"/>
      <c r="AE442" s="77"/>
      <c r="AF442" s="77"/>
      <c r="AG442" s="77"/>
      <c r="AH442" s="77"/>
      <c r="AI442" s="77"/>
      <c r="AJ442" s="77"/>
      <c r="AK442" s="77"/>
      <c r="AL442" s="77"/>
      <c r="AM442" s="77"/>
      <c r="AN442" s="77"/>
      <c r="AO442" s="77"/>
      <c r="AP442" s="77"/>
    </row>
    <row r="443" spans="23:42" x14ac:dyDescent="0.2">
      <c r="W443" s="77"/>
      <c r="X443" s="77"/>
      <c r="Y443" s="77"/>
      <c r="Z443" s="77"/>
      <c r="AA443" s="77"/>
      <c r="AB443" s="77"/>
      <c r="AC443" s="77"/>
      <c r="AD443" s="77"/>
      <c r="AE443" s="77"/>
      <c r="AF443" s="77"/>
      <c r="AG443" s="77"/>
      <c r="AH443" s="77"/>
      <c r="AI443" s="77"/>
      <c r="AJ443" s="77"/>
      <c r="AK443" s="77"/>
      <c r="AL443" s="77"/>
      <c r="AM443" s="77"/>
      <c r="AN443" s="77"/>
      <c r="AO443" s="77"/>
      <c r="AP443" s="77"/>
    </row>
    <row r="444" spans="23:42" x14ac:dyDescent="0.2">
      <c r="W444" s="77"/>
      <c r="X444" s="77"/>
      <c r="Y444" s="77"/>
      <c r="Z444" s="77"/>
      <c r="AA444" s="77"/>
      <c r="AB444" s="77"/>
      <c r="AC444" s="77"/>
      <c r="AD444" s="77"/>
      <c r="AE444" s="77"/>
      <c r="AF444" s="77"/>
      <c r="AG444" s="77"/>
      <c r="AH444" s="77"/>
      <c r="AI444" s="77"/>
      <c r="AJ444" s="77"/>
      <c r="AK444" s="77"/>
      <c r="AL444" s="77"/>
      <c r="AM444" s="77"/>
      <c r="AN444" s="77"/>
      <c r="AO444" s="77"/>
      <c r="AP444" s="77"/>
    </row>
    <row r="445" spans="23:42" x14ac:dyDescent="0.2">
      <c r="W445" s="77"/>
      <c r="X445" s="77"/>
      <c r="Y445" s="77"/>
      <c r="Z445" s="77"/>
      <c r="AA445" s="77"/>
      <c r="AB445" s="77"/>
      <c r="AC445" s="77"/>
      <c r="AD445" s="77"/>
      <c r="AE445" s="77"/>
      <c r="AF445" s="77"/>
      <c r="AG445" s="77"/>
      <c r="AH445" s="77"/>
      <c r="AI445" s="77"/>
      <c r="AJ445" s="77"/>
      <c r="AK445" s="77"/>
      <c r="AL445" s="77"/>
      <c r="AM445" s="77"/>
      <c r="AN445" s="77"/>
      <c r="AO445" s="77"/>
      <c r="AP445" s="77"/>
    </row>
    <row r="446" spans="23:42" x14ac:dyDescent="0.2">
      <c r="W446" s="77"/>
      <c r="X446" s="77"/>
      <c r="Y446" s="77"/>
      <c r="Z446" s="77"/>
      <c r="AA446" s="77"/>
      <c r="AB446" s="77"/>
      <c r="AC446" s="77"/>
      <c r="AD446" s="77"/>
      <c r="AE446" s="77"/>
      <c r="AF446" s="77"/>
      <c r="AG446" s="77"/>
      <c r="AH446" s="77"/>
      <c r="AI446" s="77"/>
      <c r="AJ446" s="77"/>
      <c r="AK446" s="77"/>
      <c r="AL446" s="77"/>
      <c r="AM446" s="77"/>
      <c r="AN446" s="77"/>
      <c r="AO446" s="77"/>
      <c r="AP446" s="77"/>
    </row>
    <row r="447" spans="23:42" x14ac:dyDescent="0.2">
      <c r="W447" s="77"/>
      <c r="X447" s="77"/>
      <c r="Y447" s="77"/>
      <c r="Z447" s="77"/>
      <c r="AA447" s="77"/>
      <c r="AB447" s="77"/>
      <c r="AC447" s="77"/>
      <c r="AD447" s="77"/>
      <c r="AE447" s="77"/>
      <c r="AF447" s="77"/>
      <c r="AG447" s="77"/>
      <c r="AH447" s="77"/>
      <c r="AI447" s="77"/>
      <c r="AJ447" s="77"/>
      <c r="AK447" s="77"/>
      <c r="AL447" s="77"/>
      <c r="AM447" s="77"/>
      <c r="AN447" s="77"/>
      <c r="AO447" s="77"/>
      <c r="AP447" s="77"/>
    </row>
    <row r="448" spans="23:42" x14ac:dyDescent="0.2">
      <c r="W448" s="77"/>
      <c r="X448" s="77"/>
      <c r="Y448" s="77"/>
      <c r="Z448" s="77"/>
      <c r="AA448" s="77"/>
      <c r="AB448" s="77"/>
      <c r="AC448" s="77"/>
      <c r="AD448" s="77"/>
      <c r="AE448" s="77"/>
      <c r="AF448" s="77"/>
      <c r="AG448" s="77"/>
      <c r="AH448" s="77"/>
      <c r="AI448" s="77"/>
      <c r="AJ448" s="77"/>
      <c r="AK448" s="77"/>
      <c r="AL448" s="77"/>
      <c r="AM448" s="77"/>
      <c r="AN448" s="77"/>
      <c r="AO448" s="77"/>
      <c r="AP448" s="77"/>
    </row>
    <row r="449" spans="23:42" x14ac:dyDescent="0.2">
      <c r="W449" s="77"/>
      <c r="X449" s="77"/>
      <c r="Y449" s="77"/>
      <c r="Z449" s="77"/>
      <c r="AA449" s="77"/>
      <c r="AB449" s="77"/>
      <c r="AC449" s="77"/>
      <c r="AD449" s="77"/>
      <c r="AE449" s="77"/>
      <c r="AF449" s="77"/>
      <c r="AG449" s="77"/>
      <c r="AH449" s="77"/>
      <c r="AI449" s="77"/>
      <c r="AJ449" s="77"/>
      <c r="AK449" s="77"/>
      <c r="AL449" s="77"/>
      <c r="AM449" s="77"/>
      <c r="AN449" s="77"/>
      <c r="AO449" s="77"/>
      <c r="AP449" s="77"/>
    </row>
    <row r="450" spans="23:42" x14ac:dyDescent="0.2">
      <c r="W450" s="77"/>
      <c r="X450" s="77"/>
      <c r="Y450" s="77"/>
      <c r="Z450" s="77"/>
      <c r="AA450" s="77"/>
      <c r="AB450" s="77"/>
      <c r="AC450" s="77"/>
      <c r="AD450" s="77"/>
      <c r="AE450" s="77"/>
      <c r="AF450" s="77"/>
      <c r="AG450" s="77"/>
      <c r="AH450" s="77"/>
      <c r="AI450" s="77"/>
      <c r="AJ450" s="77"/>
      <c r="AK450" s="77"/>
      <c r="AL450" s="77"/>
      <c r="AM450" s="77"/>
      <c r="AN450" s="77"/>
      <c r="AO450" s="77"/>
      <c r="AP450" s="77"/>
    </row>
    <row r="451" spans="23:42" x14ac:dyDescent="0.2">
      <c r="W451" s="77"/>
      <c r="X451" s="77"/>
      <c r="Y451" s="77"/>
      <c r="Z451" s="77"/>
      <c r="AA451" s="77"/>
      <c r="AB451" s="77"/>
      <c r="AC451" s="77"/>
      <c r="AD451" s="77"/>
      <c r="AE451" s="77"/>
      <c r="AF451" s="77"/>
      <c r="AG451" s="77"/>
      <c r="AH451" s="77"/>
      <c r="AI451" s="77"/>
      <c r="AJ451" s="77"/>
      <c r="AK451" s="77"/>
      <c r="AL451" s="77"/>
      <c r="AM451" s="77"/>
      <c r="AN451" s="77"/>
      <c r="AO451" s="77"/>
      <c r="AP451" s="77"/>
    </row>
    <row r="452" spans="23:42" x14ac:dyDescent="0.2">
      <c r="W452" s="77"/>
      <c r="X452" s="77"/>
      <c r="Y452" s="77"/>
      <c r="Z452" s="77"/>
      <c r="AA452" s="77"/>
      <c r="AB452" s="77"/>
      <c r="AC452" s="77"/>
      <c r="AD452" s="77"/>
      <c r="AE452" s="77"/>
      <c r="AF452" s="77"/>
      <c r="AG452" s="77"/>
      <c r="AH452" s="77"/>
      <c r="AI452" s="77"/>
      <c r="AJ452" s="77"/>
      <c r="AK452" s="77"/>
      <c r="AL452" s="77"/>
      <c r="AM452" s="77"/>
      <c r="AN452" s="77"/>
      <c r="AO452" s="77"/>
      <c r="AP452" s="77"/>
    </row>
    <row r="453" spans="23:42" x14ac:dyDescent="0.2">
      <c r="W453" s="77"/>
      <c r="X453" s="77"/>
      <c r="Y453" s="77"/>
      <c r="Z453" s="77"/>
      <c r="AA453" s="77"/>
      <c r="AB453" s="77"/>
      <c r="AC453" s="77"/>
      <c r="AD453" s="77"/>
      <c r="AE453" s="77"/>
      <c r="AF453" s="77"/>
      <c r="AG453" s="77"/>
      <c r="AH453" s="77"/>
      <c r="AI453" s="77"/>
      <c r="AJ453" s="77"/>
      <c r="AK453" s="77"/>
      <c r="AL453" s="77"/>
      <c r="AM453" s="77"/>
      <c r="AN453" s="77"/>
      <c r="AO453" s="77"/>
      <c r="AP453" s="77"/>
    </row>
    <row r="454" spans="23:42" x14ac:dyDescent="0.2">
      <c r="W454" s="77"/>
      <c r="X454" s="77"/>
      <c r="Y454" s="77"/>
      <c r="Z454" s="77"/>
      <c r="AA454" s="77"/>
      <c r="AB454" s="77"/>
      <c r="AC454" s="77"/>
      <c r="AD454" s="77"/>
      <c r="AE454" s="77"/>
      <c r="AF454" s="77"/>
      <c r="AG454" s="77"/>
      <c r="AH454" s="77"/>
      <c r="AI454" s="77"/>
      <c r="AJ454" s="77"/>
      <c r="AK454" s="77"/>
      <c r="AL454" s="77"/>
      <c r="AM454" s="77"/>
      <c r="AN454" s="77"/>
      <c r="AO454" s="77"/>
      <c r="AP454" s="77"/>
    </row>
    <row r="455" spans="23:42" x14ac:dyDescent="0.2">
      <c r="W455" s="77"/>
      <c r="X455" s="77"/>
      <c r="Y455" s="77"/>
      <c r="Z455" s="77"/>
      <c r="AA455" s="77"/>
      <c r="AB455" s="77"/>
      <c r="AC455" s="77"/>
      <c r="AD455" s="77"/>
      <c r="AE455" s="77"/>
      <c r="AF455" s="77"/>
      <c r="AG455" s="77"/>
      <c r="AH455" s="77"/>
      <c r="AI455" s="77"/>
      <c r="AJ455" s="77"/>
      <c r="AK455" s="77"/>
      <c r="AL455" s="77"/>
      <c r="AM455" s="77"/>
      <c r="AN455" s="77"/>
      <c r="AO455" s="77"/>
      <c r="AP455" s="77"/>
    </row>
    <row r="456" spans="23:42" x14ac:dyDescent="0.2">
      <c r="W456" s="77"/>
      <c r="X456" s="77"/>
      <c r="Y456" s="77"/>
      <c r="Z456" s="77"/>
      <c r="AA456" s="77"/>
      <c r="AB456" s="77"/>
      <c r="AC456" s="77"/>
      <c r="AD456" s="77"/>
      <c r="AE456" s="77"/>
      <c r="AF456" s="77"/>
      <c r="AG456" s="77"/>
      <c r="AH456" s="77"/>
      <c r="AI456" s="77"/>
      <c r="AJ456" s="77"/>
      <c r="AK456" s="77"/>
      <c r="AL456" s="77"/>
      <c r="AM456" s="77"/>
      <c r="AN456" s="77"/>
      <c r="AO456" s="77"/>
      <c r="AP456" s="77"/>
    </row>
    <row r="457" spans="23:42" x14ac:dyDescent="0.2">
      <c r="W457" s="77"/>
      <c r="X457" s="77"/>
      <c r="Y457" s="77"/>
      <c r="Z457" s="77"/>
      <c r="AA457" s="77"/>
      <c r="AB457" s="77"/>
      <c r="AC457" s="77"/>
      <c r="AD457" s="77"/>
      <c r="AE457" s="77"/>
      <c r="AF457" s="77"/>
      <c r="AG457" s="77"/>
      <c r="AH457" s="77"/>
      <c r="AI457" s="77"/>
      <c r="AJ457" s="77"/>
      <c r="AK457" s="77"/>
      <c r="AL457" s="77"/>
      <c r="AM457" s="77"/>
      <c r="AN457" s="77"/>
      <c r="AO457" s="77"/>
      <c r="AP457" s="77"/>
    </row>
    <row r="458" spans="23:42" x14ac:dyDescent="0.2">
      <c r="W458" s="77"/>
      <c r="X458" s="77"/>
      <c r="Y458" s="77"/>
      <c r="Z458" s="77"/>
      <c r="AA458" s="77"/>
      <c r="AB458" s="77"/>
      <c r="AC458" s="77"/>
      <c r="AD458" s="77"/>
      <c r="AE458" s="77"/>
      <c r="AF458" s="77"/>
      <c r="AG458" s="77"/>
      <c r="AH458" s="77"/>
      <c r="AI458" s="77"/>
      <c r="AJ458" s="77"/>
      <c r="AK458" s="77"/>
      <c r="AL458" s="77"/>
      <c r="AM458" s="77"/>
      <c r="AN458" s="77"/>
      <c r="AO458" s="77"/>
      <c r="AP458" s="77"/>
    </row>
    <row r="459" spans="23:42" x14ac:dyDescent="0.2">
      <c r="W459" s="77"/>
      <c r="X459" s="77"/>
      <c r="Y459" s="77"/>
      <c r="Z459" s="77"/>
      <c r="AA459" s="77"/>
      <c r="AB459" s="77"/>
      <c r="AC459" s="77"/>
      <c r="AD459" s="77"/>
      <c r="AE459" s="77"/>
      <c r="AF459" s="77"/>
      <c r="AG459" s="77"/>
      <c r="AH459" s="77"/>
      <c r="AI459" s="77"/>
      <c r="AJ459" s="77"/>
      <c r="AK459" s="77"/>
      <c r="AL459" s="77"/>
      <c r="AM459" s="77"/>
      <c r="AN459" s="77"/>
      <c r="AO459" s="77"/>
      <c r="AP459" s="77"/>
    </row>
    <row r="460" spans="23:42" x14ac:dyDescent="0.2">
      <c r="W460" s="77"/>
      <c r="X460" s="77"/>
      <c r="Y460" s="77"/>
      <c r="Z460" s="77"/>
      <c r="AA460" s="77"/>
      <c r="AB460" s="77"/>
      <c r="AC460" s="77"/>
      <c r="AD460" s="77"/>
      <c r="AE460" s="77"/>
      <c r="AF460" s="77"/>
      <c r="AG460" s="77"/>
      <c r="AH460" s="77"/>
      <c r="AI460" s="77"/>
      <c r="AJ460" s="77"/>
      <c r="AK460" s="77"/>
      <c r="AL460" s="77"/>
      <c r="AM460" s="77"/>
      <c r="AN460" s="77"/>
      <c r="AO460" s="77"/>
      <c r="AP460" s="77"/>
    </row>
    <row r="461" spans="23:42" x14ac:dyDescent="0.2">
      <c r="W461" s="77"/>
      <c r="X461" s="77"/>
      <c r="Y461" s="77"/>
      <c r="Z461" s="77"/>
      <c r="AA461" s="77"/>
      <c r="AB461" s="77"/>
      <c r="AC461" s="77"/>
      <c r="AD461" s="77"/>
      <c r="AE461" s="77"/>
      <c r="AF461" s="77"/>
      <c r="AG461" s="77"/>
      <c r="AH461" s="77"/>
      <c r="AI461" s="77"/>
      <c r="AJ461" s="77"/>
      <c r="AK461" s="77"/>
      <c r="AL461" s="77"/>
      <c r="AM461" s="77"/>
      <c r="AN461" s="77"/>
      <c r="AO461" s="77"/>
      <c r="AP461" s="77"/>
    </row>
    <row r="462" spans="23:42" x14ac:dyDescent="0.2">
      <c r="W462" s="77"/>
      <c r="X462" s="77"/>
      <c r="Y462" s="77"/>
      <c r="Z462" s="77"/>
      <c r="AA462" s="77"/>
      <c r="AB462" s="77"/>
      <c r="AC462" s="77"/>
      <c r="AD462" s="77"/>
      <c r="AE462" s="77"/>
      <c r="AF462" s="77"/>
      <c r="AG462" s="77"/>
      <c r="AH462" s="77"/>
      <c r="AI462" s="77"/>
      <c r="AJ462" s="77"/>
      <c r="AK462" s="77"/>
      <c r="AL462" s="77"/>
      <c r="AM462" s="77"/>
      <c r="AN462" s="77"/>
      <c r="AO462" s="77"/>
      <c r="AP462" s="77"/>
    </row>
    <row r="463" spans="23:42" x14ac:dyDescent="0.2">
      <c r="W463" s="77"/>
      <c r="X463" s="77"/>
      <c r="Y463" s="77"/>
      <c r="Z463" s="77"/>
      <c r="AA463" s="77"/>
      <c r="AB463" s="77"/>
      <c r="AC463" s="77"/>
      <c r="AD463" s="77"/>
      <c r="AE463" s="77"/>
      <c r="AF463" s="77"/>
      <c r="AG463" s="77"/>
      <c r="AH463" s="77"/>
      <c r="AI463" s="77"/>
      <c r="AJ463" s="77"/>
      <c r="AK463" s="77"/>
      <c r="AL463" s="77"/>
      <c r="AM463" s="77"/>
      <c r="AN463" s="77"/>
      <c r="AO463" s="77"/>
      <c r="AP463" s="77"/>
    </row>
    <row r="464" spans="23:42" x14ac:dyDescent="0.2">
      <c r="W464" s="77"/>
      <c r="X464" s="77"/>
      <c r="Y464" s="77"/>
      <c r="Z464" s="77"/>
      <c r="AA464" s="77"/>
      <c r="AB464" s="77"/>
      <c r="AC464" s="77"/>
      <c r="AD464" s="77"/>
      <c r="AE464" s="77"/>
      <c r="AF464" s="77"/>
      <c r="AG464" s="77"/>
      <c r="AH464" s="77"/>
      <c r="AI464" s="77"/>
      <c r="AJ464" s="77"/>
      <c r="AK464" s="77"/>
      <c r="AL464" s="77"/>
      <c r="AM464" s="77"/>
      <c r="AN464" s="77"/>
      <c r="AO464" s="77"/>
      <c r="AP464" s="77"/>
    </row>
    <row r="465" spans="23:42" x14ac:dyDescent="0.2">
      <c r="W465" s="77"/>
      <c r="X465" s="77"/>
      <c r="Y465" s="77"/>
      <c r="Z465" s="77"/>
      <c r="AA465" s="77"/>
      <c r="AB465" s="77"/>
      <c r="AC465" s="77"/>
      <c r="AD465" s="77"/>
      <c r="AE465" s="77"/>
      <c r="AF465" s="77"/>
      <c r="AG465" s="77"/>
      <c r="AH465" s="77"/>
      <c r="AI465" s="77"/>
      <c r="AJ465" s="77"/>
      <c r="AK465" s="77"/>
      <c r="AL465" s="77"/>
      <c r="AM465" s="77"/>
      <c r="AN465" s="77"/>
      <c r="AO465" s="77"/>
      <c r="AP465" s="77"/>
    </row>
    <row r="466" spans="23:42" x14ac:dyDescent="0.2">
      <c r="W466" s="77"/>
      <c r="X466" s="77"/>
      <c r="Y466" s="77"/>
      <c r="Z466" s="77"/>
      <c r="AA466" s="77"/>
      <c r="AB466" s="77"/>
      <c r="AC466" s="77"/>
      <c r="AD466" s="77"/>
      <c r="AE466" s="77"/>
      <c r="AF466" s="77"/>
      <c r="AG466" s="77"/>
      <c r="AH466" s="77"/>
      <c r="AI466" s="77"/>
      <c r="AJ466" s="77"/>
      <c r="AK466" s="77"/>
      <c r="AL466" s="77"/>
      <c r="AM466" s="77"/>
      <c r="AN466" s="77"/>
      <c r="AO466" s="77"/>
      <c r="AP466" s="77"/>
    </row>
    <row r="467" spans="23:42" x14ac:dyDescent="0.2">
      <c r="W467" s="77"/>
      <c r="X467" s="77"/>
      <c r="Y467" s="77"/>
      <c r="Z467" s="77"/>
      <c r="AA467" s="77"/>
      <c r="AB467" s="77"/>
      <c r="AC467" s="77"/>
      <c r="AD467" s="77"/>
      <c r="AE467" s="77"/>
      <c r="AF467" s="77"/>
      <c r="AG467" s="77"/>
      <c r="AH467" s="77"/>
      <c r="AI467" s="77"/>
      <c r="AJ467" s="77"/>
      <c r="AK467" s="77"/>
      <c r="AL467" s="77"/>
      <c r="AM467" s="77"/>
      <c r="AN467" s="77"/>
      <c r="AO467" s="77"/>
      <c r="AP467" s="77"/>
    </row>
  </sheetData>
  <sheetProtection algorithmName="SHA-512" hashValue="47/umIf0Bk1St3LMwv5N09s+n2McSRfAqXVDPYU8vvR5vnyH8sKJ/1cxOtLWhzvwiqBBMorBucZqEMvBsIer2Q==" saltValue="8lE6mM2qtRC0ULnTbu/CzA==" spinCount="100000" sheet="1" objects="1" selectLockedCells="1"/>
  <mergeCells count="1">
    <mergeCell ref="G4:H4"/>
  </mergeCells>
  <dataValidations count="2">
    <dataValidation allowBlank="1" showErrorMessage="1" sqref="E4" xr:uid="{7CEAC0BD-A34E-4680-B994-163050D62A8E}"/>
    <dataValidation type="custom" allowBlank="1" showErrorMessage="1" errorTitle="ACHTUNG" error="Formel" promptTitle="ACHTUNG" prompt="Zelle enthält Formel" sqref="G4:H4" xr:uid="{8A779913-B61D-477C-868B-3500C31B52FB}">
      <formula1>0</formula1>
    </dataValidation>
  </dataValidations>
  <hyperlinks>
    <hyperlink ref="C10" r:id="rId1" xr:uid="{3C4A92F8-A442-4299-B014-3AACE2D7E950}"/>
  </hyperlinks>
  <pageMargins left="0.59055118110236227" right="0.39370078740157483" top="0.59055118110236227" bottom="0.78740157480314965" header="0.51181102362204722" footer="0.51181102362204722"/>
  <pageSetup paperSize="9" scale="64" orientation="portrait" r:id="rId2"/>
  <headerFooter alignWithMargins="0"/>
  <rowBreaks count="1" manualBreakCount="1">
    <brk id="63"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indexed="17"/>
    <pageSetUpPr fitToPage="1"/>
  </sheetPr>
  <dimension ref="A1:AB98"/>
  <sheetViews>
    <sheetView showGridLines="0" zoomScale="115" zoomScaleNormal="115" workbookViewId="0">
      <selection activeCell="O43" sqref="O43"/>
    </sheetView>
  </sheetViews>
  <sheetFormatPr baseColWidth="10" defaultColWidth="0" defaultRowHeight="0" customHeight="1" zeroHeight="1" x14ac:dyDescent="0.2"/>
  <cols>
    <col min="1" max="1" width="2.42578125" style="4" customWidth="1"/>
    <col min="2" max="2" width="3.5703125" style="4" customWidth="1"/>
    <col min="3" max="3" width="4.85546875" style="4" customWidth="1"/>
    <col min="4" max="4" width="3.5703125" style="4" customWidth="1"/>
    <col min="5" max="5" width="5.140625" style="4" customWidth="1"/>
    <col min="6" max="6" width="3.5703125" style="4" customWidth="1"/>
    <col min="7" max="7" width="4.28515625" style="4" customWidth="1"/>
    <col min="8" max="8" width="4.7109375" style="4" customWidth="1"/>
    <col min="9" max="9" width="8.5703125" style="4" customWidth="1"/>
    <col min="10" max="10" width="15" style="4" customWidth="1"/>
    <col min="11" max="11" width="10.85546875" style="4" customWidth="1"/>
    <col min="12" max="12" width="5.140625" style="4" customWidth="1"/>
    <col min="13" max="13" width="6.7109375" style="4" customWidth="1"/>
    <col min="14" max="14" width="12.42578125" style="4" customWidth="1"/>
    <col min="15" max="15" width="15.5703125" style="4" bestFit="1" customWidth="1"/>
    <col min="16" max="16" width="1.7109375" style="4" customWidth="1"/>
    <col min="17" max="18" width="12" style="4" hidden="1" customWidth="1"/>
    <col min="19" max="19" width="47.7109375" style="4" hidden="1" customWidth="1"/>
    <col min="20" max="20" width="32.140625" style="88" hidden="1" customWidth="1"/>
    <col min="21" max="21" width="17.28515625" style="4" hidden="1" customWidth="1"/>
    <col min="22" max="22" width="31.5703125" style="4" hidden="1" customWidth="1"/>
    <col min="23" max="24" width="11.85546875" style="4" hidden="1" customWidth="1"/>
    <col min="25" max="26" width="35" style="4" hidden="1" customWidth="1"/>
    <col min="27" max="28" width="12.7109375" style="4" hidden="1" customWidth="1"/>
    <col min="29" max="16384" width="11.42578125" style="4" hidden="1"/>
  </cols>
  <sheetData>
    <row r="1" spans="1:20" ht="30" customHeight="1" x14ac:dyDescent="0.3">
      <c r="A1" s="101" t="s">
        <v>70</v>
      </c>
      <c r="B1" s="3"/>
      <c r="C1" s="3"/>
      <c r="D1" s="3"/>
      <c r="E1" s="3"/>
      <c r="F1" s="3"/>
      <c r="G1" s="3"/>
      <c r="H1" s="3"/>
      <c r="I1" s="3"/>
      <c r="J1" s="3"/>
      <c r="K1" s="3"/>
      <c r="L1" s="3"/>
      <c r="M1" s="3"/>
      <c r="N1" s="3"/>
      <c r="O1" s="3"/>
    </row>
    <row r="2" spans="1:20" ht="15.75" x14ac:dyDescent="0.25">
      <c r="A2" s="102" t="s">
        <v>71</v>
      </c>
      <c r="B2" s="3"/>
      <c r="C2" s="3"/>
      <c r="D2" s="3"/>
      <c r="E2" s="3"/>
      <c r="F2" s="3"/>
      <c r="G2" s="3"/>
      <c r="H2" s="3"/>
      <c r="I2" s="3"/>
      <c r="J2" s="3"/>
      <c r="K2" s="3"/>
      <c r="L2" s="3"/>
      <c r="M2" s="3"/>
      <c r="N2" s="3"/>
      <c r="O2" s="3"/>
    </row>
    <row r="3" spans="1:20" ht="12.75" x14ac:dyDescent="0.2">
      <c r="A3" s="17" t="s">
        <v>72</v>
      </c>
      <c r="B3" s="3"/>
      <c r="C3" s="3"/>
      <c r="D3" s="3"/>
      <c r="E3" s="3"/>
      <c r="F3" s="3"/>
      <c r="G3" s="3"/>
      <c r="H3" s="3"/>
      <c r="I3" s="3"/>
      <c r="J3" s="3"/>
      <c r="K3" s="3"/>
      <c r="L3" s="3"/>
      <c r="M3" s="3"/>
      <c r="N3" s="3"/>
      <c r="O3" s="3"/>
    </row>
    <row r="4" spans="1:20" ht="11.25" customHeight="1" x14ac:dyDescent="0.3">
      <c r="A4" s="5"/>
      <c r="B4" s="3"/>
      <c r="C4" s="3"/>
      <c r="D4" s="3"/>
      <c r="E4" s="3"/>
      <c r="F4" s="3"/>
      <c r="G4" s="3"/>
      <c r="H4" s="3"/>
      <c r="I4" s="3"/>
      <c r="J4" s="3"/>
      <c r="K4" s="3"/>
      <c r="L4" s="3"/>
      <c r="M4" s="3"/>
      <c r="N4" s="3"/>
      <c r="O4" s="3"/>
    </row>
    <row r="5" spans="1:20" ht="12" customHeight="1" x14ac:dyDescent="0.2">
      <c r="A5" s="6"/>
      <c r="B5" s="7" t="s">
        <v>73</v>
      </c>
      <c r="D5" s="3"/>
      <c r="E5" s="3"/>
      <c r="F5" s="3"/>
      <c r="H5" s="224"/>
      <c r="I5" s="224"/>
      <c r="J5" s="224"/>
      <c r="K5" s="224"/>
      <c r="L5" s="224"/>
      <c r="M5" s="8" t="s">
        <v>90</v>
      </c>
      <c r="N5" s="3"/>
      <c r="O5" s="127">
        <v>43739</v>
      </c>
    </row>
    <row r="6" spans="1:20" ht="3" customHeight="1" x14ac:dyDescent="0.2">
      <c r="A6" s="6"/>
      <c r="B6" s="7"/>
      <c r="D6" s="3"/>
      <c r="E6" s="3"/>
      <c r="F6" s="3"/>
      <c r="H6" s="10"/>
      <c r="I6" s="10"/>
      <c r="J6" s="10"/>
      <c r="K6" s="10"/>
      <c r="L6" s="10"/>
      <c r="M6" s="8"/>
      <c r="N6" s="3"/>
      <c r="O6" s="11"/>
    </row>
    <row r="7" spans="1:20" ht="12" customHeight="1" x14ac:dyDescent="0.2">
      <c r="A7" s="6"/>
      <c r="B7" s="7" t="s">
        <v>74</v>
      </c>
      <c r="D7" s="3"/>
      <c r="E7" s="3"/>
      <c r="F7" s="3"/>
      <c r="H7" s="224"/>
      <c r="I7" s="224"/>
      <c r="J7" s="224"/>
      <c r="K7" s="224"/>
      <c r="L7" s="224"/>
      <c r="M7" s="8" t="s">
        <v>77</v>
      </c>
      <c r="N7" s="3"/>
      <c r="O7" s="145"/>
    </row>
    <row r="8" spans="1:20" ht="3" customHeight="1" x14ac:dyDescent="0.3">
      <c r="A8" s="5"/>
      <c r="B8" s="3"/>
      <c r="C8" s="3"/>
      <c r="D8" s="3"/>
      <c r="E8" s="3"/>
      <c r="F8" s="3"/>
      <c r="G8" s="3"/>
      <c r="H8" s="3"/>
      <c r="I8" s="3"/>
      <c r="J8" s="3"/>
      <c r="K8" s="3"/>
      <c r="L8" s="3"/>
      <c r="M8" s="3"/>
      <c r="N8" s="3"/>
      <c r="O8" s="19"/>
    </row>
    <row r="9" spans="1:20" s="12" customFormat="1" ht="12" customHeight="1" x14ac:dyDescent="0.2">
      <c r="B9" s="8" t="s">
        <v>75</v>
      </c>
      <c r="C9" s="13"/>
      <c r="D9" s="13"/>
      <c r="E9" s="13"/>
      <c r="F9" s="13"/>
      <c r="G9" s="13"/>
      <c r="H9" s="224"/>
      <c r="I9" s="224"/>
      <c r="J9" s="224"/>
      <c r="K9" s="224"/>
      <c r="L9" s="224"/>
      <c r="M9" s="8" t="s">
        <v>98</v>
      </c>
      <c r="O9" s="128"/>
      <c r="T9" s="88"/>
    </row>
    <row r="10" spans="1:20" ht="3" customHeight="1" x14ac:dyDescent="0.2">
      <c r="B10" s="7"/>
      <c r="C10" s="14"/>
      <c r="D10" s="14"/>
      <c r="E10" s="14"/>
      <c r="F10" s="14"/>
      <c r="G10" s="14"/>
      <c r="H10" s="14"/>
      <c r="I10" s="14"/>
      <c r="J10" s="14"/>
      <c r="K10" s="14"/>
      <c r="L10" s="15"/>
      <c r="M10" s="16"/>
      <c r="O10" s="19"/>
    </row>
    <row r="11" spans="1:20" ht="12" customHeight="1" x14ac:dyDescent="0.2">
      <c r="B11" s="7" t="s">
        <v>76</v>
      </c>
      <c r="C11" s="18"/>
      <c r="D11" s="18"/>
      <c r="E11" s="18"/>
      <c r="F11" s="18"/>
      <c r="G11" s="18"/>
      <c r="H11" s="222"/>
      <c r="I11" s="222"/>
      <c r="J11" s="222"/>
      <c r="K11" s="222"/>
      <c r="L11" s="222"/>
      <c r="M11" s="16" t="s">
        <v>78</v>
      </c>
      <c r="O11" s="129"/>
    </row>
    <row r="12" spans="1:20" ht="2.25" customHeight="1" x14ac:dyDescent="0.2">
      <c r="B12" s="7"/>
      <c r="C12" s="18"/>
      <c r="D12" s="18"/>
      <c r="E12" s="18"/>
      <c r="F12" s="18"/>
      <c r="G12" s="18"/>
      <c r="H12" s="19"/>
      <c r="I12" s="18"/>
      <c r="J12" s="18"/>
      <c r="K12" s="18"/>
      <c r="L12" s="20"/>
      <c r="M12" s="16"/>
      <c r="O12" s="21"/>
    </row>
    <row r="13" spans="1:20" ht="2.25" customHeight="1" x14ac:dyDescent="0.2"/>
    <row r="14" spans="1:20" ht="11.25" customHeight="1" x14ac:dyDescent="0.2">
      <c r="A14" s="234"/>
      <c r="B14" s="234"/>
      <c r="C14" s="234"/>
      <c r="D14" s="234"/>
      <c r="E14" s="234"/>
      <c r="F14" s="234"/>
      <c r="G14" s="234"/>
      <c r="H14" s="234"/>
      <c r="I14" s="234"/>
      <c r="J14" s="234"/>
      <c r="K14" s="234"/>
      <c r="L14" s="103"/>
      <c r="M14" s="103"/>
      <c r="N14" s="103"/>
      <c r="O14" s="104"/>
    </row>
    <row r="15" spans="1:20" ht="5.25" customHeight="1" x14ac:dyDescent="0.2">
      <c r="A15" s="23"/>
      <c r="B15" s="23"/>
      <c r="C15" s="23"/>
      <c r="D15" s="23"/>
      <c r="E15" s="23"/>
      <c r="F15" s="23"/>
      <c r="G15" s="23"/>
      <c r="H15" s="23"/>
      <c r="I15" s="24"/>
      <c r="J15" s="25"/>
      <c r="K15" s="25"/>
      <c r="L15" s="219"/>
      <c r="M15" s="219"/>
      <c r="N15" s="219"/>
      <c r="O15" s="219"/>
    </row>
    <row r="16" spans="1:20" ht="24.75" customHeight="1" x14ac:dyDescent="0.2">
      <c r="A16" s="107" t="s">
        <v>0</v>
      </c>
      <c r="B16" s="108"/>
      <c r="C16" s="109"/>
      <c r="D16" s="109"/>
      <c r="E16" s="109"/>
      <c r="F16" s="108"/>
      <c r="G16" s="26"/>
      <c r="H16" s="27"/>
      <c r="I16" s="28"/>
      <c r="J16" s="28"/>
      <c r="K16" s="106" t="s">
        <v>88</v>
      </c>
      <c r="L16" s="29" t="s">
        <v>22</v>
      </c>
      <c r="M16" s="105" t="s">
        <v>85</v>
      </c>
      <c r="N16" s="105" t="s">
        <v>86</v>
      </c>
      <c r="O16" s="30" t="s">
        <v>87</v>
      </c>
    </row>
    <row r="17" spans="1:20" ht="11.25" customHeight="1" x14ac:dyDescent="0.2">
      <c r="A17" s="23"/>
      <c r="B17" s="23"/>
      <c r="C17" s="23"/>
      <c r="D17" s="23"/>
      <c r="E17" s="23"/>
      <c r="F17" s="23"/>
      <c r="G17" s="23"/>
      <c r="H17" s="31"/>
      <c r="I17" s="32"/>
      <c r="J17" s="25"/>
      <c r="K17" s="33" t="s">
        <v>32</v>
      </c>
      <c r="L17" s="113">
        <v>1</v>
      </c>
      <c r="M17" s="34">
        <v>8</v>
      </c>
      <c r="N17" s="35">
        <f>L17</f>
        <v>1</v>
      </c>
      <c r="O17" s="36">
        <v>1</v>
      </c>
      <c r="S17" s="85" t="s">
        <v>42</v>
      </c>
      <c r="T17" s="86">
        <f>+O51-O56</f>
        <v>0</v>
      </c>
    </row>
    <row r="18" spans="1:20" ht="11.25" customHeight="1" x14ac:dyDescent="0.2">
      <c r="A18" s="37"/>
      <c r="B18" s="37"/>
      <c r="C18" s="37"/>
      <c r="D18" s="37"/>
      <c r="E18" s="37"/>
      <c r="F18" s="37"/>
      <c r="G18" s="37"/>
      <c r="H18" s="38"/>
      <c r="I18" s="32"/>
      <c r="J18" s="25"/>
      <c r="K18" s="33" t="s">
        <v>32</v>
      </c>
      <c r="L18" s="113">
        <v>0</v>
      </c>
      <c r="M18" s="34">
        <v>7.5</v>
      </c>
      <c r="N18" s="220" t="s">
        <v>24</v>
      </c>
      <c r="O18" s="221"/>
    </row>
    <row r="19" spans="1:20" ht="11.25" customHeight="1" x14ac:dyDescent="0.2">
      <c r="A19" s="37"/>
      <c r="C19" s="37"/>
      <c r="D19" s="37"/>
      <c r="E19" s="37"/>
      <c r="F19" s="37"/>
      <c r="G19" s="37"/>
      <c r="H19" s="38"/>
      <c r="I19" s="39"/>
      <c r="J19" s="25"/>
      <c r="K19" s="33" t="s">
        <v>31</v>
      </c>
      <c r="L19" s="113">
        <v>0</v>
      </c>
      <c r="M19" s="34">
        <v>7</v>
      </c>
      <c r="N19" s="35">
        <f>L19</f>
        <v>0</v>
      </c>
      <c r="O19" s="36">
        <v>1</v>
      </c>
    </row>
    <row r="20" spans="1:20" ht="11.25" customHeight="1" x14ac:dyDescent="0.2">
      <c r="A20" s="26"/>
      <c r="B20" s="226" t="s">
        <v>2</v>
      </c>
      <c r="C20" s="226"/>
      <c r="D20" s="226"/>
      <c r="E20" s="226"/>
      <c r="F20" s="226"/>
      <c r="G20" s="226"/>
      <c r="H20" s="40"/>
      <c r="I20" s="41"/>
      <c r="J20" s="41"/>
      <c r="K20" s="42" t="s">
        <v>33</v>
      </c>
      <c r="L20" s="114">
        <v>0</v>
      </c>
      <c r="M20" s="43">
        <v>5</v>
      </c>
      <c r="N20" s="44"/>
      <c r="O20" s="45"/>
    </row>
    <row r="21" spans="1:20" ht="2.25" customHeight="1" x14ac:dyDescent="0.2">
      <c r="A21" s="26"/>
      <c r="C21" s="26"/>
      <c r="D21" s="26"/>
      <c r="E21" s="26"/>
      <c r="F21" s="26"/>
      <c r="G21" s="26"/>
      <c r="H21" s="26"/>
      <c r="I21" s="26"/>
      <c r="J21" s="26"/>
      <c r="K21" s="18"/>
      <c r="L21" s="46"/>
      <c r="M21" s="47"/>
      <c r="N21" s="46"/>
    </row>
    <row r="22" spans="1:20" ht="13.7" customHeight="1" x14ac:dyDescent="0.2">
      <c r="B22" s="4" t="s">
        <v>16</v>
      </c>
      <c r="J22" s="48"/>
      <c r="K22" s="48"/>
      <c r="L22" s="48"/>
      <c r="M22" s="49" t="s">
        <v>30</v>
      </c>
      <c r="N22" s="115"/>
      <c r="O22" s="50">
        <f>IF(N22&gt;0.5,((L17*M17)+(L18*M18)+(L19*M19)+(L20*M20))*30-(MIN(100,N22)),((L17*M17)+(L18*M18)+(L19*M19)+(L20*M20))*30)</f>
        <v>240</v>
      </c>
    </row>
    <row r="23" spans="1:20" ht="13.7" customHeight="1" x14ac:dyDescent="0.2">
      <c r="B23" s="4" t="s">
        <v>17</v>
      </c>
      <c r="M23" s="51"/>
      <c r="O23" s="50">
        <f>((N17*O17)+(N19*O19))*30</f>
        <v>30</v>
      </c>
    </row>
    <row r="24" spans="1:20" ht="13.7" customHeight="1" x14ac:dyDescent="0.2">
      <c r="B24" s="4" t="s">
        <v>23</v>
      </c>
      <c r="J24" s="52"/>
      <c r="K24" s="235">
        <f>SUM(L17:L20)*20</f>
        <v>20</v>
      </c>
      <c r="L24" s="235"/>
      <c r="M24" s="51"/>
      <c r="N24" s="50">
        <f>SUM(IF(SUM(L17:L20)=1,112),IF(SUM(L17:L20)=2,213),IF(SUM(L17:L20)=3,303),IF(SUM(L17:L20)=4,382),IF(SUM(L17:L20)&gt;4,382))</f>
        <v>112</v>
      </c>
      <c r="O24" s="1">
        <f>K24+N24</f>
        <v>132</v>
      </c>
    </row>
    <row r="25" spans="1:20" ht="14.25" customHeight="1" x14ac:dyDescent="0.2">
      <c r="B25" s="53" t="s">
        <v>21</v>
      </c>
      <c r="C25" s="53"/>
      <c r="D25" s="53"/>
      <c r="H25" s="54"/>
      <c r="J25" s="54"/>
      <c r="N25" s="50">
        <f>IF(SUM(L17:L20)&gt;0.1,Z83,"")</f>
        <v>345</v>
      </c>
      <c r="O25" s="116">
        <v>0</v>
      </c>
    </row>
    <row r="26" spans="1:20" ht="13.7" customHeight="1" x14ac:dyDescent="0.2">
      <c r="B26" s="4" t="s">
        <v>82</v>
      </c>
      <c r="K26" s="222"/>
      <c r="L26" s="222"/>
      <c r="M26" s="222"/>
      <c r="N26" s="222"/>
      <c r="O26" s="116">
        <v>200.3</v>
      </c>
    </row>
    <row r="27" spans="1:20" s="55" customFormat="1" ht="13.5" hidden="1" customHeight="1" x14ac:dyDescent="0.2">
      <c r="B27" s="55" t="s">
        <v>11</v>
      </c>
      <c r="K27" s="223"/>
      <c r="L27" s="223"/>
      <c r="M27" s="223"/>
      <c r="N27" s="223"/>
      <c r="O27" s="56">
        <v>0</v>
      </c>
      <c r="T27" s="89"/>
    </row>
    <row r="28" spans="1:20" ht="2.25" customHeight="1" x14ac:dyDescent="0.2">
      <c r="B28" s="53"/>
      <c r="C28" s="53"/>
      <c r="D28" s="53"/>
      <c r="E28" s="53"/>
      <c r="F28" s="53"/>
      <c r="G28" s="53"/>
      <c r="H28" s="53"/>
      <c r="I28" s="53"/>
      <c r="J28" s="53"/>
      <c r="K28" s="53"/>
      <c r="L28" s="53"/>
      <c r="M28" s="53"/>
      <c r="N28" s="53"/>
      <c r="O28" s="50"/>
    </row>
    <row r="29" spans="1:20" ht="13.7" customHeight="1" x14ac:dyDescent="0.2">
      <c r="B29" s="4" t="s">
        <v>3</v>
      </c>
      <c r="I29" s="57"/>
      <c r="J29" s="57"/>
      <c r="K29" s="57"/>
      <c r="L29" s="53"/>
      <c r="M29" s="53"/>
      <c r="N29" s="53"/>
      <c r="O29" s="50"/>
    </row>
    <row r="30" spans="1:20" s="55" customFormat="1" ht="13.7" hidden="1" customHeight="1" x14ac:dyDescent="0.2">
      <c r="B30" s="55" t="s">
        <v>15</v>
      </c>
      <c r="K30" s="223"/>
      <c r="L30" s="223"/>
      <c r="M30" s="223"/>
      <c r="N30" s="223"/>
      <c r="O30" s="56">
        <v>0</v>
      </c>
      <c r="T30" s="89"/>
    </row>
    <row r="31" spans="1:20" ht="13.7" customHeight="1" x14ac:dyDescent="0.2">
      <c r="B31" s="4" t="s">
        <v>36</v>
      </c>
      <c r="C31" s="53"/>
      <c r="D31" s="53"/>
      <c r="E31" s="53"/>
      <c r="F31" s="53"/>
      <c r="G31" s="53"/>
      <c r="H31" s="53"/>
      <c r="I31" s="53"/>
      <c r="J31" s="53"/>
      <c r="K31" s="53"/>
      <c r="L31" s="58" t="s">
        <v>13</v>
      </c>
      <c r="M31" s="118">
        <v>1</v>
      </c>
      <c r="N31" s="50">
        <f>MIN(550,M31*400)</f>
        <v>400</v>
      </c>
      <c r="O31" s="50"/>
    </row>
    <row r="32" spans="1:20" ht="13.7" customHeight="1" x14ac:dyDescent="0.2">
      <c r="B32" s="53" t="s">
        <v>40</v>
      </c>
      <c r="L32" s="33" t="s">
        <v>14</v>
      </c>
      <c r="M32" s="119"/>
      <c r="N32" s="50">
        <f>MIN(650,M32*200)</f>
        <v>0</v>
      </c>
      <c r="O32" s="50"/>
    </row>
    <row r="33" spans="1:24" ht="14.25" customHeight="1" x14ac:dyDescent="0.2">
      <c r="B33" s="4" t="s">
        <v>37</v>
      </c>
      <c r="L33" s="33" t="s">
        <v>13</v>
      </c>
      <c r="M33" s="118"/>
      <c r="N33" s="50">
        <f>MIN(550,M33*200)</f>
        <v>0</v>
      </c>
      <c r="O33" s="50">
        <f>IF(M32&gt;0.5,MIN(650,N31+N33+N32),MIN(550,N31+N33+N32))</f>
        <v>400</v>
      </c>
    </row>
    <row r="34" spans="1:24" ht="14.25" customHeight="1" x14ac:dyDescent="0.2">
      <c r="B34" s="53" t="s">
        <v>12</v>
      </c>
      <c r="N34" s="53"/>
      <c r="O34" s="116">
        <v>0</v>
      </c>
      <c r="S34" s="85" t="s">
        <v>43</v>
      </c>
      <c r="T34" s="86">
        <f>+O49-O31-O33</f>
        <v>600.00009999999997</v>
      </c>
      <c r="U34"/>
      <c r="V34"/>
      <c r="W34"/>
      <c r="X34"/>
    </row>
    <row r="35" spans="1:24" ht="12.75" x14ac:dyDescent="0.2">
      <c r="B35" s="4" t="s">
        <v>4</v>
      </c>
      <c r="I35" s="222"/>
      <c r="J35" s="222"/>
      <c r="K35" s="222"/>
      <c r="L35" s="222"/>
      <c r="M35" s="222"/>
      <c r="N35" s="222"/>
      <c r="O35" s="116">
        <v>0</v>
      </c>
      <c r="S35"/>
      <c r="T35" s="93"/>
      <c r="U35"/>
      <c r="V35"/>
      <c r="W35"/>
      <c r="X35"/>
    </row>
    <row r="36" spans="1:24" ht="12.75" x14ac:dyDescent="0.2">
      <c r="B36" s="4" t="s">
        <v>5</v>
      </c>
      <c r="I36" s="222"/>
      <c r="J36" s="222"/>
      <c r="K36" s="222"/>
      <c r="L36" s="222"/>
      <c r="M36" s="222"/>
      <c r="N36" s="222"/>
      <c r="O36" s="116">
        <v>0</v>
      </c>
      <c r="S36" s="85" t="s">
        <v>44</v>
      </c>
      <c r="T36" s="93">
        <f>+O51</f>
        <v>2.2998999999999796</v>
      </c>
      <c r="U36"/>
      <c r="V36"/>
      <c r="W36"/>
      <c r="X36"/>
    </row>
    <row r="37" spans="1:24" ht="12.75" x14ac:dyDescent="0.2">
      <c r="B37" s="4" t="s">
        <v>41</v>
      </c>
      <c r="J37" s="222"/>
      <c r="K37" s="222"/>
      <c r="L37" s="222"/>
      <c r="M37" s="222"/>
      <c r="N37" s="222"/>
      <c r="O37" s="117">
        <v>0</v>
      </c>
      <c r="S37" s="85" t="s">
        <v>45</v>
      </c>
      <c r="T37" s="86">
        <f>IF(T36&gt;0,T36,0)</f>
        <v>2.2998999999999796</v>
      </c>
      <c r="U37"/>
      <c r="V37"/>
      <c r="W37"/>
      <c r="X37"/>
    </row>
    <row r="38" spans="1:24" ht="14.25" customHeight="1" x14ac:dyDescent="0.2">
      <c r="A38" s="14"/>
      <c r="B38" s="14" t="s">
        <v>7</v>
      </c>
      <c r="C38" s="14"/>
      <c r="D38" s="14"/>
      <c r="E38" s="14"/>
      <c r="F38" s="14"/>
      <c r="G38" s="14"/>
      <c r="H38" s="14"/>
      <c r="I38" s="14"/>
      <c r="J38" s="14"/>
      <c r="K38" s="14"/>
      <c r="L38" s="14"/>
      <c r="M38" s="14"/>
      <c r="N38" s="14"/>
      <c r="O38" s="59">
        <f>SUM(O22:O37)</f>
        <v>1002.3</v>
      </c>
      <c r="S38" s="85" t="s">
        <v>46</v>
      </c>
      <c r="T38" s="86">
        <f>IF(T36&lt;0,T36,0)</f>
        <v>0</v>
      </c>
      <c r="U38"/>
      <c r="V38"/>
      <c r="W38"/>
      <c r="X38"/>
    </row>
    <row r="39" spans="1:24" ht="10.5" customHeight="1" x14ac:dyDescent="0.2">
      <c r="O39" s="50"/>
      <c r="S39"/>
      <c r="T39" s="93"/>
      <c r="U39"/>
      <c r="V39"/>
      <c r="W39"/>
      <c r="X39"/>
    </row>
    <row r="40" spans="1:24" ht="23.25" customHeight="1" x14ac:dyDescent="0.2">
      <c r="A40" s="107" t="s">
        <v>1</v>
      </c>
      <c r="B40" s="108"/>
      <c r="C40" s="109"/>
      <c r="D40" s="109"/>
      <c r="E40" s="109"/>
      <c r="F40" s="108"/>
      <c r="G40" s="26"/>
      <c r="L40" s="60"/>
      <c r="M40" s="60"/>
      <c r="N40" s="60"/>
      <c r="O40" s="61"/>
      <c r="S40" s="87" t="s">
        <v>47</v>
      </c>
      <c r="T40" s="94">
        <f>IF(T38&lt;0,"nicht unterst.",T34)</f>
        <v>600.00009999999997</v>
      </c>
      <c r="U40"/>
      <c r="V40"/>
      <c r="W40"/>
      <c r="X40"/>
    </row>
    <row r="41" spans="1:24" ht="4.5" customHeight="1" x14ac:dyDescent="0.2">
      <c r="A41" s="37"/>
      <c r="B41" s="37"/>
      <c r="C41" s="37"/>
      <c r="D41" s="37"/>
      <c r="E41" s="37"/>
      <c r="F41" s="37"/>
      <c r="G41" s="37"/>
      <c r="H41" s="37"/>
      <c r="I41" s="37"/>
      <c r="J41" s="37"/>
      <c r="K41" s="37"/>
      <c r="L41" s="62"/>
      <c r="M41" s="62"/>
      <c r="N41" s="62"/>
      <c r="O41" s="63"/>
      <c r="S41"/>
      <c r="T41" s="93"/>
      <c r="U41"/>
      <c r="V41"/>
      <c r="W41"/>
      <c r="X41"/>
    </row>
    <row r="42" spans="1:24" ht="13.7" customHeight="1" x14ac:dyDescent="0.2">
      <c r="B42" s="4" t="s">
        <v>68</v>
      </c>
      <c r="H42" s="222"/>
      <c r="I42" s="222"/>
      <c r="J42" s="222"/>
      <c r="K42" s="222"/>
      <c r="L42" s="222"/>
      <c r="M42" s="222"/>
      <c r="N42" s="222"/>
      <c r="O42" s="116">
        <v>1000</v>
      </c>
      <c r="S42" t="s">
        <v>48</v>
      </c>
      <c r="T42" s="93">
        <f>+O26</f>
        <v>200.3</v>
      </c>
      <c r="U42"/>
      <c r="V42" s="85" t="s">
        <v>53</v>
      </c>
      <c r="W42" s="96">
        <f>+O25</f>
        <v>0</v>
      </c>
      <c r="X42"/>
    </row>
    <row r="43" spans="1:24" ht="13.7" customHeight="1" x14ac:dyDescent="0.2">
      <c r="A43" s="64"/>
      <c r="B43" s="4" t="s">
        <v>96</v>
      </c>
      <c r="H43" s="222"/>
      <c r="I43" s="222"/>
      <c r="J43" s="222"/>
      <c r="K43" s="222"/>
      <c r="L43" s="222"/>
      <c r="M43" s="222"/>
      <c r="N43" s="222"/>
      <c r="O43" s="116">
        <v>0</v>
      </c>
      <c r="S43" s="85" t="s">
        <v>49</v>
      </c>
      <c r="T43" s="86">
        <f>IF(T40="nicht unterst.",T42,0)</f>
        <v>0</v>
      </c>
      <c r="U43"/>
      <c r="V43" s="85" t="s">
        <v>54</v>
      </c>
      <c r="W43" s="86">
        <f>IF(T40="nicht unterst.",W42,0)</f>
        <v>0</v>
      </c>
      <c r="X43"/>
    </row>
    <row r="44" spans="1:24" ht="13.7" customHeight="1" x14ac:dyDescent="0.2">
      <c r="B44" s="4" t="s">
        <v>9</v>
      </c>
      <c r="L44" s="222"/>
      <c r="M44" s="222"/>
      <c r="N44" s="222"/>
      <c r="O44" s="116">
        <v>0</v>
      </c>
      <c r="S44" s="85" t="s">
        <v>50</v>
      </c>
      <c r="T44" s="86">
        <f>IF(O56=0,0,T42-O56)</f>
        <v>198.00010000000003</v>
      </c>
      <c r="U44"/>
      <c r="V44" s="85" t="s">
        <v>55</v>
      </c>
      <c r="W44" s="86">
        <f>IF(W43=0,W42-O57,0)</f>
        <v>0</v>
      </c>
      <c r="X44"/>
    </row>
    <row r="45" spans="1:24" ht="13.7" customHeight="1" x14ac:dyDescent="0.2">
      <c r="B45" s="4" t="s">
        <v>8</v>
      </c>
      <c r="J45" s="222"/>
      <c r="K45" s="222"/>
      <c r="L45" s="222"/>
      <c r="M45" s="222"/>
      <c r="N45" s="222"/>
      <c r="O45" s="116">
        <v>0</v>
      </c>
      <c r="S45" s="85"/>
      <c r="T45" s="93"/>
      <c r="U45"/>
      <c r="V45"/>
      <c r="W45"/>
      <c r="X45"/>
    </row>
    <row r="46" spans="1:24" ht="13.7" customHeight="1" x14ac:dyDescent="0.2">
      <c r="B46" s="4" t="s">
        <v>10</v>
      </c>
      <c r="G46" s="222"/>
      <c r="H46" s="222"/>
      <c r="I46" s="222"/>
      <c r="J46" s="222"/>
      <c r="K46" s="222"/>
      <c r="L46" s="222"/>
      <c r="M46" s="222"/>
      <c r="N46" s="222"/>
      <c r="O46" s="116">
        <v>0</v>
      </c>
      <c r="S46" s="85" t="s">
        <v>69</v>
      </c>
      <c r="T46" s="86">
        <f>IF(T40="nicht unterst.","",T40)</f>
        <v>600.00009999999997</v>
      </c>
      <c r="U46"/>
      <c r="V46"/>
      <c r="W46"/>
      <c r="X46"/>
    </row>
    <row r="47" spans="1:24" ht="13.7" customHeight="1" x14ac:dyDescent="0.2">
      <c r="B47" s="4" t="s">
        <v>83</v>
      </c>
      <c r="G47" s="222"/>
      <c r="H47" s="222"/>
      <c r="I47" s="222"/>
      <c r="J47" s="222"/>
      <c r="K47" s="222"/>
      <c r="L47" s="222"/>
      <c r="M47" s="222"/>
      <c r="N47" s="222"/>
      <c r="O47" s="116">
        <v>0</v>
      </c>
      <c r="S47" s="85"/>
      <c r="T47" s="93"/>
      <c r="U47"/>
      <c r="V47"/>
      <c r="W47"/>
      <c r="X47"/>
    </row>
    <row r="48" spans="1:24" ht="13.7" customHeight="1" x14ac:dyDescent="0.2">
      <c r="B48" s="4" t="s">
        <v>79</v>
      </c>
      <c r="J48" s="222"/>
      <c r="K48" s="222"/>
      <c r="L48" s="222"/>
      <c r="M48" s="222"/>
      <c r="N48" s="222"/>
      <c r="O48" s="116">
        <v>0</v>
      </c>
      <c r="S48" s="85"/>
      <c r="T48" s="93"/>
      <c r="U48"/>
      <c r="V48"/>
      <c r="W48"/>
      <c r="X48"/>
    </row>
    <row r="49" spans="1:26" ht="15.75" customHeight="1" x14ac:dyDescent="0.2">
      <c r="A49" s="14"/>
      <c r="B49" s="14" t="s">
        <v>6</v>
      </c>
      <c r="C49" s="14"/>
      <c r="D49" s="14"/>
      <c r="E49" s="14"/>
      <c r="F49" s="14"/>
      <c r="G49" s="14"/>
      <c r="H49" s="14"/>
      <c r="I49" s="14"/>
      <c r="J49" s="14"/>
      <c r="K49" s="14"/>
      <c r="L49" s="14"/>
      <c r="M49" s="14"/>
      <c r="N49" s="14"/>
      <c r="O49" s="65">
        <f>SUM(O42:O48)+0.0001</f>
        <v>1000.0001</v>
      </c>
      <c r="S49"/>
    </row>
    <row r="50" spans="1:26" ht="2.25" customHeight="1" x14ac:dyDescent="0.2">
      <c r="O50" s="50"/>
      <c r="S50"/>
    </row>
    <row r="51" spans="1:26" ht="13.5" customHeight="1" x14ac:dyDescent="0.2">
      <c r="A51" s="110" t="str">
        <f>IF(O51&gt;0,"Fehlbetrag","Mehreinnahmen")</f>
        <v>Fehlbetrag</v>
      </c>
      <c r="B51" s="111"/>
      <c r="C51" s="112"/>
      <c r="D51" s="112"/>
      <c r="E51" s="112"/>
      <c r="F51" s="108"/>
      <c r="G51" s="26"/>
      <c r="I51" s="99" t="str">
        <f>IF(O51&lt;0,"Überschuss muss im Folgemonat bei Einnahmen erfasst werden.","")</f>
        <v/>
      </c>
      <c r="L51" s="26"/>
      <c r="M51" s="26"/>
      <c r="N51" s="26"/>
      <c r="O51" s="66">
        <f>O38-O49</f>
        <v>2.2998999999999796</v>
      </c>
      <c r="S51" s="85"/>
    </row>
    <row r="52" spans="1:26" ht="2.25" customHeight="1" x14ac:dyDescent="0.2">
      <c r="S52"/>
    </row>
    <row r="53" spans="1:26" ht="15.75" customHeight="1" x14ac:dyDescent="0.2">
      <c r="S53"/>
    </row>
    <row r="54" spans="1:26" ht="13.5" customHeight="1" x14ac:dyDescent="0.2">
      <c r="A54" s="107" t="s">
        <v>20</v>
      </c>
      <c r="B54" s="108"/>
      <c r="C54" s="109"/>
      <c r="D54" s="109"/>
      <c r="E54" s="109"/>
      <c r="F54" s="108"/>
      <c r="G54" s="26"/>
      <c r="L54" s="26"/>
      <c r="M54" s="26"/>
      <c r="N54" s="26"/>
      <c r="S54" s="85"/>
    </row>
    <row r="55" spans="1:26" ht="4.5" customHeight="1" x14ac:dyDescent="0.2">
      <c r="S55"/>
    </row>
    <row r="56" spans="1:26" ht="13.7" customHeight="1" x14ac:dyDescent="0.2">
      <c r="B56" s="4" t="s">
        <v>80</v>
      </c>
      <c r="J56" s="222"/>
      <c r="K56" s="222"/>
      <c r="L56" s="222"/>
      <c r="M56" s="222"/>
      <c r="N56" s="222"/>
      <c r="O56" s="120">
        <f>+X62</f>
        <v>2.2998999999999796</v>
      </c>
      <c r="S56" s="85"/>
      <c r="T56" s="86">
        <f>(VALUE(IF(T40="nicht unterst.",0,O26)))</f>
        <v>200.3</v>
      </c>
      <c r="U56" s="85" t="s">
        <v>56</v>
      </c>
      <c r="V56"/>
      <c r="W56" s="96"/>
      <c r="X56" s="96">
        <f>+T56</f>
        <v>200.3</v>
      </c>
      <c r="Y56" s="96"/>
      <c r="Z56"/>
    </row>
    <row r="57" spans="1:26" ht="12.75" x14ac:dyDescent="0.2">
      <c r="B57" s="53" t="s">
        <v>84</v>
      </c>
      <c r="O57" s="120">
        <f>X74</f>
        <v>0</v>
      </c>
      <c r="S57"/>
      <c r="T57" s="86">
        <f>VALUE(IF(T40="nicht unterst.",0,O25))</f>
        <v>0</v>
      </c>
      <c r="U57" s="85" t="s">
        <v>57</v>
      </c>
      <c r="V57"/>
      <c r="W57" s="96"/>
      <c r="X57" s="96">
        <f>+X56+T57</f>
        <v>200.3</v>
      </c>
      <c r="Y57" s="96"/>
      <c r="Z57"/>
    </row>
    <row r="58" spans="1:26" ht="12.75" hidden="1" x14ac:dyDescent="0.2">
      <c r="B58" s="4" t="s">
        <v>38</v>
      </c>
      <c r="J58" s="209"/>
      <c r="K58" s="209"/>
      <c r="L58" s="209"/>
      <c r="M58" s="209"/>
      <c r="N58" s="209"/>
      <c r="O58" s="120">
        <f>X76</f>
        <v>0</v>
      </c>
      <c r="S58" s="85"/>
      <c r="T58" s="93"/>
      <c r="U58"/>
      <c r="V58"/>
      <c r="W58"/>
      <c r="X58"/>
      <c r="Y58"/>
      <c r="Z58"/>
    </row>
    <row r="59" spans="1:26" ht="12.75" hidden="1" x14ac:dyDescent="0.2">
      <c r="B59" s="4" t="s">
        <v>39</v>
      </c>
      <c r="J59" s="209"/>
      <c r="K59" s="209"/>
      <c r="L59" s="209"/>
      <c r="M59" s="209"/>
      <c r="N59" s="209"/>
      <c r="O59" s="120">
        <f>X77</f>
        <v>0</v>
      </c>
      <c r="S59"/>
      <c r="T59" s="93">
        <f>VALUE(SUM(T56:T58))</f>
        <v>200.3</v>
      </c>
      <c r="U59" s="85" t="s">
        <v>58</v>
      </c>
      <c r="V59"/>
      <c r="W59"/>
      <c r="X59"/>
      <c r="Y59"/>
      <c r="Z59"/>
    </row>
    <row r="60" spans="1:26" ht="12.75" x14ac:dyDescent="0.2">
      <c r="B60" s="4" t="s">
        <v>18</v>
      </c>
      <c r="J60" s="222"/>
      <c r="K60" s="222"/>
      <c r="L60" s="222"/>
      <c r="M60" s="222"/>
      <c r="N60" s="222"/>
      <c r="O60" s="121">
        <f>IF(O51&lt;0,0,+O51-O56-O57)</f>
        <v>0</v>
      </c>
      <c r="S60"/>
      <c r="T60" s="93">
        <f>VALUE(+T37)</f>
        <v>2.2998999999999796</v>
      </c>
      <c r="U60" s="85" t="s">
        <v>59</v>
      </c>
      <c r="V60"/>
      <c r="W60"/>
      <c r="X60"/>
      <c r="Y60" s="96"/>
      <c r="Z60"/>
    </row>
    <row r="61" spans="1:26" ht="4.5" customHeight="1" x14ac:dyDescent="0.2">
      <c r="O61" s="50"/>
      <c r="S61"/>
      <c r="T61" s="93"/>
      <c r="U61"/>
      <c r="V61"/>
      <c r="W61"/>
      <c r="X61"/>
      <c r="Y61"/>
      <c r="Z61"/>
    </row>
    <row r="62" spans="1:26" ht="13.5" customHeight="1" x14ac:dyDescent="0.2">
      <c r="A62" s="107" t="s">
        <v>19</v>
      </c>
      <c r="B62" s="108"/>
      <c r="C62" s="109"/>
      <c r="D62" s="109"/>
      <c r="E62" s="109"/>
      <c r="F62" s="108"/>
      <c r="G62" s="26"/>
      <c r="L62" s="26"/>
      <c r="M62" s="26"/>
      <c r="N62" s="26"/>
      <c r="O62" s="67">
        <f>SUM(O56:O60)</f>
        <v>2.2998999999999796</v>
      </c>
      <c r="S62"/>
      <c r="T62" s="93">
        <f>VALUE(+T60-T59)</f>
        <v>-198.00010000000003</v>
      </c>
      <c r="U62" s="85" t="s">
        <v>60</v>
      </c>
      <c r="V62"/>
      <c r="W62" s="96">
        <f>IF(T62&lt;0,X57+T62,T62)</f>
        <v>2.2998999999999796</v>
      </c>
      <c r="X62" s="96">
        <f>IF(T60&lt;T56,T60,T56)</f>
        <v>2.2998999999999796</v>
      </c>
      <c r="Y62" s="85" t="s">
        <v>61</v>
      </c>
      <c r="Z62"/>
    </row>
    <row r="63" spans="1:26" ht="2.25" customHeight="1" x14ac:dyDescent="0.2">
      <c r="O63" s="50"/>
      <c r="S63"/>
      <c r="T63" s="93"/>
      <c r="U63"/>
      <c r="V63"/>
      <c r="W63"/>
      <c r="X63"/>
      <c r="Y63"/>
      <c r="Z63"/>
    </row>
    <row r="64" spans="1:26" ht="6" customHeight="1" x14ac:dyDescent="0.2">
      <c r="S64"/>
      <c r="T64" s="93"/>
      <c r="U64"/>
      <c r="V64"/>
      <c r="W64"/>
      <c r="X64"/>
      <c r="Y64"/>
      <c r="Z64"/>
    </row>
    <row r="65" spans="1:26" ht="13.5" customHeight="1" x14ac:dyDescent="0.2">
      <c r="A65" s="68"/>
      <c r="B65" s="222"/>
      <c r="C65" s="222"/>
      <c r="D65" s="222"/>
      <c r="E65" s="222"/>
      <c r="F65" s="222"/>
      <c r="G65" s="222"/>
      <c r="H65" s="222"/>
      <c r="I65" s="222"/>
      <c r="J65" s="222"/>
      <c r="K65" s="222"/>
      <c r="L65" s="222"/>
      <c r="M65" s="222"/>
      <c r="N65" s="222"/>
      <c r="O65" s="222"/>
      <c r="P65" s="222"/>
      <c r="S65"/>
      <c r="T65" s="93"/>
      <c r="U65"/>
      <c r="V65"/>
      <c r="W65"/>
      <c r="X65"/>
      <c r="Y65"/>
      <c r="Z65"/>
    </row>
    <row r="66" spans="1:26" ht="13.5" customHeight="1" x14ac:dyDescent="0.2">
      <c r="B66" s="222"/>
      <c r="C66" s="222"/>
      <c r="D66" s="222"/>
      <c r="E66" s="222"/>
      <c r="F66" s="222"/>
      <c r="G66" s="222"/>
      <c r="H66" s="222"/>
      <c r="I66" s="222"/>
      <c r="J66" s="222"/>
      <c r="K66" s="222"/>
      <c r="L66" s="222"/>
      <c r="M66" s="222"/>
      <c r="N66" s="222"/>
      <c r="O66" s="222"/>
      <c r="P66" s="222"/>
      <c r="S66" s="85" t="s">
        <v>51</v>
      </c>
      <c r="T66" s="93" t="str">
        <f>IF(J78&gt;0,"Teilrechnung","keine Teilrechnung")</f>
        <v>keine Teilrechnung</v>
      </c>
      <c r="U66"/>
      <c r="V66"/>
      <c r="W66" s="95"/>
      <c r="X66" s="96">
        <f>+O25</f>
        <v>0</v>
      </c>
      <c r="Y66" s="85" t="s">
        <v>62</v>
      </c>
      <c r="Z66"/>
    </row>
    <row r="67" spans="1:26" ht="13.9" customHeight="1" x14ac:dyDescent="0.2">
      <c r="B67" s="222"/>
      <c r="C67" s="222"/>
      <c r="D67" s="222"/>
      <c r="E67" s="222"/>
      <c r="F67" s="222"/>
      <c r="G67" s="222"/>
      <c r="H67" s="222"/>
      <c r="I67" s="222"/>
      <c r="J67" s="222"/>
      <c r="K67" s="222"/>
      <c r="L67" s="222"/>
      <c r="M67" s="222"/>
      <c r="N67" s="222"/>
      <c r="O67" s="222"/>
      <c r="P67" s="222"/>
      <c r="S67" s="85" t="s">
        <v>52</v>
      </c>
      <c r="T67" s="93" t="str">
        <f>IF(J77=0,"teilunterstützt / arbeitet",(IF(J77=O26,"nicht unterstützt","Teilrechnung")))</f>
        <v>Teilrechnung</v>
      </c>
      <c r="U67"/>
      <c r="V67"/>
      <c r="W67"/>
      <c r="X67" s="96">
        <f>+O26</f>
        <v>200.3</v>
      </c>
      <c r="Y67" s="85" t="s">
        <v>63</v>
      </c>
      <c r="Z67"/>
    </row>
    <row r="68" spans="1:26" ht="13.9" customHeight="1" x14ac:dyDescent="0.2">
      <c r="B68" s="123"/>
      <c r="C68" s="123"/>
      <c r="D68" s="123"/>
      <c r="E68" s="123"/>
      <c r="F68" s="123"/>
      <c r="G68" s="123"/>
      <c r="H68" s="123"/>
      <c r="I68" s="123"/>
      <c r="J68" s="123"/>
      <c r="K68" s="123"/>
      <c r="L68" s="123"/>
      <c r="M68" s="123"/>
      <c r="N68" s="123"/>
      <c r="O68" s="123"/>
      <c r="P68" s="123"/>
      <c r="S68" s="85"/>
      <c r="T68" s="93"/>
      <c r="U68"/>
      <c r="V68"/>
      <c r="W68"/>
      <c r="X68" s="96"/>
      <c r="Y68" s="85"/>
      <c r="Z68"/>
    </row>
    <row r="69" spans="1:26" ht="15.75" customHeight="1" x14ac:dyDescent="0.2">
      <c r="B69" s="17" t="s">
        <v>91</v>
      </c>
      <c r="C69" s="17"/>
      <c r="D69" s="17"/>
      <c r="E69" s="17"/>
      <c r="F69" s="210">
        <v>43739</v>
      </c>
      <c r="G69" s="210"/>
      <c r="H69" s="210"/>
      <c r="I69" s="210"/>
      <c r="J69" s="124"/>
      <c r="P69" s="69"/>
      <c r="S69"/>
      <c r="T69" s="93"/>
      <c r="U69"/>
      <c r="V69"/>
      <c r="W69"/>
      <c r="X69"/>
      <c r="Y69"/>
      <c r="Z69"/>
    </row>
    <row r="70" spans="1:26" ht="17.25" customHeight="1" x14ac:dyDescent="0.2">
      <c r="B70" s="17"/>
      <c r="D70" s="3"/>
      <c r="L70" s="19"/>
      <c r="M70" s="19"/>
      <c r="O70" s="3"/>
      <c r="S70"/>
      <c r="T70" s="93"/>
      <c r="U70"/>
      <c r="V70"/>
      <c r="W70"/>
      <c r="X70" s="96"/>
      <c r="Y70"/>
      <c r="Z70"/>
    </row>
    <row r="71" spans="1:26" ht="12.75" x14ac:dyDescent="0.2">
      <c r="B71" s="207" t="s">
        <v>81</v>
      </c>
      <c r="C71" s="207"/>
      <c r="D71" s="207"/>
      <c r="F71" s="126" t="s">
        <v>95</v>
      </c>
      <c r="G71" s="126"/>
      <c r="H71" s="126"/>
      <c r="I71" s="126"/>
      <c r="J71" s="126"/>
      <c r="K71" s="126"/>
      <c r="L71" s="126"/>
      <c r="M71" s="126" t="s">
        <v>97</v>
      </c>
      <c r="N71" s="126"/>
      <c r="O71" s="126"/>
      <c r="S71" t="str">
        <f>IF(T40="nicht unterst.","nicht unterstützt / arbeitet","teilunterstützt / arbeitet")</f>
        <v>teilunterstützt / arbeitet</v>
      </c>
      <c r="T71" s="86" t="s">
        <v>64</v>
      </c>
      <c r="U71"/>
      <c r="V71"/>
      <c r="W71"/>
      <c r="X71" s="96"/>
      <c r="Y71"/>
      <c r="Z71"/>
    </row>
    <row r="72" spans="1:26" ht="12.75" x14ac:dyDescent="0.2">
      <c r="B72" s="125"/>
      <c r="C72" s="125"/>
      <c r="D72" s="125"/>
      <c r="F72" s="126" t="s">
        <v>89</v>
      </c>
      <c r="G72" s="126"/>
      <c r="H72" s="126"/>
      <c r="I72" s="126"/>
      <c r="J72" s="126"/>
      <c r="K72" s="126"/>
      <c r="L72" s="126"/>
      <c r="M72" s="126"/>
      <c r="N72" s="126"/>
      <c r="O72" s="126"/>
      <c r="S72" s="85"/>
      <c r="T72" s="86" t="s">
        <v>64</v>
      </c>
      <c r="U72"/>
      <c r="V72"/>
      <c r="W72"/>
      <c r="X72" s="96">
        <f>+O51-O56</f>
        <v>0</v>
      </c>
      <c r="Y72" s="85" t="s">
        <v>65</v>
      </c>
      <c r="Z72"/>
    </row>
    <row r="73" spans="1:26" ht="12.75" x14ac:dyDescent="0.2">
      <c r="B73" s="125"/>
      <c r="C73" s="125"/>
      <c r="D73" s="125"/>
      <c r="F73" s="126"/>
      <c r="G73" s="126"/>
      <c r="H73" s="126"/>
      <c r="I73" s="126"/>
      <c r="J73" s="126"/>
      <c r="K73" s="126"/>
      <c r="L73" s="126"/>
      <c r="M73" s="126"/>
      <c r="N73" s="126"/>
      <c r="O73" s="126"/>
      <c r="S73"/>
      <c r="T73" s="93"/>
      <c r="U73"/>
      <c r="V73"/>
      <c r="W73"/>
      <c r="X73" s="96">
        <f>IF(X72&lt;O25,X72,X66)</f>
        <v>0</v>
      </c>
      <c r="Y73"/>
      <c r="Z73"/>
    </row>
    <row r="74" spans="1:26" ht="12.75" x14ac:dyDescent="0.2">
      <c r="B74" s="4" t="s">
        <v>92</v>
      </c>
      <c r="C74" s="125"/>
      <c r="D74" s="125"/>
      <c r="F74" s="126" t="s">
        <v>94</v>
      </c>
      <c r="G74" s="126"/>
      <c r="H74" s="126"/>
      <c r="I74" s="126"/>
      <c r="J74" s="126"/>
      <c r="K74" s="126"/>
      <c r="L74" s="126"/>
      <c r="M74" s="126"/>
      <c r="N74" s="126"/>
      <c r="O74" s="126"/>
      <c r="P74" s="124"/>
      <c r="S74"/>
      <c r="T74" s="93"/>
      <c r="U74"/>
      <c r="V74"/>
      <c r="W74"/>
      <c r="X74" s="96">
        <f>IF(X73&lt;0,0,X73)</f>
        <v>0</v>
      </c>
      <c r="Y74" s="85" t="s">
        <v>66</v>
      </c>
      <c r="Z74"/>
    </row>
    <row r="75" spans="1:26" ht="12.75" x14ac:dyDescent="0.2">
      <c r="C75" s="125"/>
      <c r="D75" s="125"/>
      <c r="F75" s="124"/>
      <c r="G75" s="124"/>
      <c r="H75" s="124"/>
      <c r="I75" s="124"/>
      <c r="J75" s="124"/>
      <c r="K75" s="124"/>
      <c r="L75" s="124"/>
      <c r="M75" s="70"/>
      <c r="N75" s="70"/>
      <c r="O75" s="70"/>
      <c r="S75"/>
      <c r="T75" s="93"/>
      <c r="U75"/>
      <c r="V75"/>
      <c r="W75"/>
      <c r="X75" s="96"/>
      <c r="Y75" s="85"/>
      <c r="Z75"/>
    </row>
    <row r="76" spans="1:26" s="122" customFormat="1" ht="19.5" customHeight="1" x14ac:dyDescent="0.2">
      <c r="A76" s="60"/>
      <c r="B76" s="130" t="str">
        <f>IF(ISNUMBER(J76),"Einkünfte zur Verrechnung auf QA","Keine Verrechnung der Einkünfte auf QA")</f>
        <v>Keine Verrechnung der Einkünfte auf QA</v>
      </c>
      <c r="C76" s="131"/>
      <c r="D76" s="131"/>
      <c r="E76" s="131"/>
      <c r="F76" s="131"/>
      <c r="G76" s="131"/>
      <c r="H76" s="131"/>
      <c r="I76" s="132"/>
      <c r="J76" s="139" t="str">
        <f>IF(L76="nur mit Krankenkasse unterstützt","",T46)</f>
        <v/>
      </c>
      <c r="K76" s="138" t="s">
        <v>93</v>
      </c>
      <c r="L76" s="141" t="str">
        <f>IF(T67="Teilrechnung","nur mit Krankenkasse unterstützt",S71)</f>
        <v>nur mit Krankenkasse unterstützt</v>
      </c>
      <c r="M76" s="141"/>
      <c r="N76" s="142"/>
      <c r="O76" s="144"/>
      <c r="P76" s="4"/>
      <c r="S76" s="136"/>
      <c r="T76" s="137"/>
      <c r="U76" s="136"/>
      <c r="V76" s="136"/>
      <c r="W76" s="136"/>
      <c r="X76" s="136"/>
      <c r="Y76" s="136"/>
      <c r="Z76" s="136"/>
    </row>
    <row r="77" spans="1:26" s="100" customFormat="1" ht="19.5" customHeight="1" x14ac:dyDescent="0.2">
      <c r="A77" s="4"/>
      <c r="B77" s="133" t="str">
        <f>IF(O57&gt;0.01,"Klient erhält keine Krankenkassenrechnung",IF(L76="nur mit Krankenkasse unterstützt","Klient erhält Teilrechnung Krankenkasse","Klient erhält Krankenkassenrechnung"))</f>
        <v>Klient erhält Teilrechnung Krankenkasse</v>
      </c>
      <c r="C77" s="134"/>
      <c r="D77" s="134"/>
      <c r="E77" s="134"/>
      <c r="F77" s="134"/>
      <c r="G77" s="134"/>
      <c r="H77" s="134"/>
      <c r="I77" s="135"/>
      <c r="J77" s="140">
        <f>SUM(T43:T44)</f>
        <v>198.00010000000003</v>
      </c>
      <c r="K77" s="228" t="str">
        <f>IF(L76="teilunterstützt / arbeitet","","    Für diesen Monat werden keine Pauschalen vergütet.")</f>
        <v xml:space="preserve">    Für diesen Monat werden keine Pauschalen vergütet.</v>
      </c>
      <c r="L77" s="229"/>
      <c r="M77" s="229"/>
      <c r="N77" s="229"/>
      <c r="O77" s="230"/>
      <c r="P77" s="143"/>
      <c r="S77" s="97"/>
      <c r="T77" s="98"/>
      <c r="U77" s="97"/>
      <c r="V77" s="97"/>
      <c r="W77" s="97"/>
      <c r="X77" s="97"/>
      <c r="Y77" s="97"/>
      <c r="Z77" s="97"/>
    </row>
    <row r="78" spans="1:26" s="100" customFormat="1" ht="19.5" customHeight="1" x14ac:dyDescent="0.2">
      <c r="A78" s="4"/>
      <c r="B78" s="133" t="str">
        <f>IF(J78&lt;0.01,"Klient erhält keine Mietrechnung","Klient erhält Rechnung für Miete / Anteil Miete")</f>
        <v>Klient erhält keine Mietrechnung</v>
      </c>
      <c r="C78" s="134"/>
      <c r="D78" s="134"/>
      <c r="E78" s="134"/>
      <c r="F78" s="134"/>
      <c r="G78" s="134"/>
      <c r="H78" s="134"/>
      <c r="I78" s="135"/>
      <c r="J78" s="140">
        <f>SUM(W43:W44)</f>
        <v>0</v>
      </c>
      <c r="K78" s="231"/>
      <c r="L78" s="232"/>
      <c r="M78" s="232"/>
      <c r="N78" s="232"/>
      <c r="O78" s="233"/>
      <c r="P78" s="4"/>
      <c r="S78" s="97"/>
      <c r="T78" s="98"/>
      <c r="U78" s="97"/>
      <c r="V78" s="97"/>
      <c r="W78" s="97"/>
      <c r="X78" s="97"/>
      <c r="Y78" s="97"/>
      <c r="Z78" s="97"/>
    </row>
    <row r="79" spans="1:26" ht="12.75" x14ac:dyDescent="0.2"/>
    <row r="80" spans="1:26" ht="12.75" x14ac:dyDescent="0.2">
      <c r="B80" s="64" t="s">
        <v>67</v>
      </c>
    </row>
    <row r="81" spans="17:26" ht="12.75" hidden="1" x14ac:dyDescent="0.2"/>
    <row r="82" spans="17:26" ht="12.75" hidden="1" x14ac:dyDescent="0.2"/>
    <row r="83" spans="17:26" ht="12.75" hidden="1" x14ac:dyDescent="0.2">
      <c r="Q83" s="4" t="s">
        <v>35</v>
      </c>
      <c r="S83" s="71">
        <f>SUM(L17:L20)</f>
        <v>1</v>
      </c>
      <c r="T83" s="90">
        <f>INDEX(SEBA!T:T,MATCH(SEBA!$S$83,SEBA!$R:$R,0))</f>
        <v>345</v>
      </c>
      <c r="U83" s="71">
        <f>INDEX(SEBA!U:U,MATCH(SEBA!$S$83,SEBA!$R:$R,0))</f>
        <v>345</v>
      </c>
      <c r="V83" s="71">
        <f>INDEX(SEBA!V:V,MATCH(SEBA!$S$83,SEBA!$R:$R,0))</f>
        <v>345</v>
      </c>
      <c r="W83" s="71">
        <f>INDEX(SEBA!W:W,MATCH(SEBA!$S$83,SEBA!$R:$R,0))</f>
        <v>345</v>
      </c>
      <c r="X83" s="71">
        <f>INDEX(SEBA!X:X,MATCH(SEBA!$S$83,SEBA!$R:$R,0))</f>
        <v>345</v>
      </c>
      <c r="Y83" s="71">
        <f>INDEX(SEBA!Y:Y,MATCH(SEBA!$S$83,SEBA!$R:$R,0))</f>
        <v>345</v>
      </c>
      <c r="Z83" s="71">
        <f>INDEX(SEBA!Z:Z,MATCH(SEBA!$S$83,SEBA!$R:$R,0))</f>
        <v>345</v>
      </c>
    </row>
    <row r="84" spans="17:26" ht="12.75" hidden="1" x14ac:dyDescent="0.2">
      <c r="Q84" s="14" t="s">
        <v>29</v>
      </c>
    </row>
    <row r="85" spans="17:26" ht="12.75" hidden="1" x14ac:dyDescent="0.2">
      <c r="Q85" s="72" t="s">
        <v>34</v>
      </c>
      <c r="R85" s="9" t="s">
        <v>35</v>
      </c>
      <c r="S85" s="9" t="s">
        <v>35</v>
      </c>
      <c r="T85" s="91" t="s">
        <v>28</v>
      </c>
      <c r="U85" s="73" t="s">
        <v>28</v>
      </c>
      <c r="V85" s="73" t="s">
        <v>28</v>
      </c>
      <c r="W85" s="73" t="s">
        <v>28</v>
      </c>
      <c r="X85" s="73" t="s">
        <v>28</v>
      </c>
      <c r="Y85" s="73" t="s">
        <v>28</v>
      </c>
      <c r="Z85" s="73" t="s">
        <v>28</v>
      </c>
    </row>
    <row r="86" spans="17:26" ht="12.75" hidden="1" x14ac:dyDescent="0.2">
      <c r="Q86" s="74"/>
      <c r="R86" s="75">
        <v>1</v>
      </c>
      <c r="S86" s="75">
        <v>1</v>
      </c>
      <c r="T86" s="92">
        <v>345</v>
      </c>
      <c r="U86" s="2">
        <v>345</v>
      </c>
      <c r="V86" s="2">
        <v>345</v>
      </c>
      <c r="W86" s="2">
        <v>345</v>
      </c>
      <c r="X86" s="2">
        <v>345</v>
      </c>
      <c r="Y86" s="2">
        <v>345</v>
      </c>
      <c r="Z86" s="2">
        <v>345</v>
      </c>
    </row>
    <row r="87" spans="17:26" ht="12.75" hidden="1" x14ac:dyDescent="0.2">
      <c r="Q87" s="74"/>
      <c r="R87" s="75">
        <v>2</v>
      </c>
      <c r="S87" s="75">
        <v>2</v>
      </c>
      <c r="T87" s="92">
        <v>690</v>
      </c>
      <c r="U87" s="2">
        <v>690</v>
      </c>
      <c r="V87" s="2">
        <v>690</v>
      </c>
      <c r="W87" s="2">
        <v>690</v>
      </c>
      <c r="X87" s="2">
        <v>690</v>
      </c>
      <c r="Y87" s="2">
        <v>690</v>
      </c>
      <c r="Z87" s="2">
        <v>690</v>
      </c>
    </row>
    <row r="88" spans="17:26" ht="12.75" hidden="1" x14ac:dyDescent="0.2">
      <c r="Q88" s="74"/>
      <c r="R88" s="75">
        <v>3</v>
      </c>
      <c r="S88" s="75">
        <v>3</v>
      </c>
      <c r="T88" s="92">
        <v>1035</v>
      </c>
      <c r="U88" s="2">
        <v>1035</v>
      </c>
      <c r="V88" s="2">
        <v>1035</v>
      </c>
      <c r="W88" s="2">
        <v>1035</v>
      </c>
      <c r="X88" s="2">
        <v>1035</v>
      </c>
      <c r="Y88" s="2">
        <v>1035</v>
      </c>
      <c r="Z88" s="2">
        <v>1035</v>
      </c>
    </row>
    <row r="89" spans="17:26" ht="12.75" hidden="1" x14ac:dyDescent="0.2">
      <c r="Q89" s="74">
        <v>1.91</v>
      </c>
      <c r="R89" s="75">
        <v>4</v>
      </c>
      <c r="S89" s="75">
        <v>4</v>
      </c>
      <c r="T89" s="92">
        <v>1318</v>
      </c>
      <c r="U89" s="2">
        <v>1318</v>
      </c>
      <c r="V89" s="2">
        <v>1318</v>
      </c>
      <c r="W89" s="2">
        <v>1318</v>
      </c>
      <c r="X89" s="2">
        <v>1318</v>
      </c>
      <c r="Y89" s="2">
        <v>1318</v>
      </c>
      <c r="Z89" s="2">
        <v>1318</v>
      </c>
    </row>
    <row r="90" spans="17:26" ht="12.75" hidden="1" x14ac:dyDescent="0.2">
      <c r="Q90" s="74">
        <v>2.23</v>
      </c>
      <c r="R90" s="75">
        <v>5</v>
      </c>
      <c r="S90" s="75">
        <v>5</v>
      </c>
      <c r="T90" s="92">
        <v>1539</v>
      </c>
      <c r="U90" s="2">
        <v>1539</v>
      </c>
      <c r="V90" s="2">
        <v>1539</v>
      </c>
      <c r="W90" s="2">
        <v>1539</v>
      </c>
      <c r="X90" s="2">
        <v>1539</v>
      </c>
      <c r="Y90" s="2">
        <v>1539</v>
      </c>
      <c r="Z90" s="2">
        <v>1539</v>
      </c>
    </row>
    <row r="91" spans="17:26" ht="12.75" hidden="1" x14ac:dyDescent="0.2">
      <c r="Q91" s="74">
        <v>2.5</v>
      </c>
      <c r="R91" s="75">
        <v>6</v>
      </c>
      <c r="S91" s="75">
        <v>6</v>
      </c>
      <c r="T91" s="92">
        <v>1725</v>
      </c>
      <c r="U91" s="2">
        <v>1725</v>
      </c>
      <c r="V91" s="2">
        <v>1725</v>
      </c>
      <c r="W91" s="2">
        <v>1725</v>
      </c>
      <c r="X91" s="2">
        <v>1725</v>
      </c>
      <c r="Y91" s="2">
        <v>1725</v>
      </c>
      <c r="Z91" s="2">
        <v>1725</v>
      </c>
    </row>
    <row r="92" spans="17:26" ht="12.75" hidden="1" x14ac:dyDescent="0.2">
      <c r="Q92" s="74">
        <v>2.76</v>
      </c>
      <c r="R92" s="75">
        <v>7</v>
      </c>
      <c r="S92" s="75">
        <v>7</v>
      </c>
      <c r="T92" s="92">
        <v>1904</v>
      </c>
      <c r="U92" s="2">
        <v>1904</v>
      </c>
      <c r="V92" s="2">
        <v>1904</v>
      </c>
      <c r="W92" s="2">
        <v>1904</v>
      </c>
      <c r="X92" s="2">
        <v>1904</v>
      </c>
      <c r="Y92" s="2">
        <v>1904</v>
      </c>
      <c r="Z92" s="2">
        <v>1904</v>
      </c>
    </row>
    <row r="93" spans="17:26" ht="12.75" hidden="1" x14ac:dyDescent="0.2">
      <c r="Q93" s="74">
        <v>3.03</v>
      </c>
      <c r="R93" s="75">
        <v>8</v>
      </c>
      <c r="S93" s="75">
        <v>8</v>
      </c>
      <c r="T93" s="92">
        <v>2091</v>
      </c>
      <c r="U93" s="2">
        <v>2091</v>
      </c>
      <c r="V93" s="2">
        <v>2091</v>
      </c>
      <c r="W93" s="2">
        <v>2091</v>
      </c>
      <c r="X93" s="2">
        <v>2091</v>
      </c>
      <c r="Y93" s="2">
        <v>2091</v>
      </c>
      <c r="Z93" s="2">
        <v>2091</v>
      </c>
    </row>
    <row r="94" spans="17:26" ht="12.75" hidden="1" x14ac:dyDescent="0.2">
      <c r="Q94" s="74">
        <v>3.29</v>
      </c>
      <c r="R94" s="75">
        <v>9</v>
      </c>
      <c r="S94" s="75">
        <v>9</v>
      </c>
      <c r="T94" s="92">
        <v>2270</v>
      </c>
      <c r="U94" s="2">
        <v>2270</v>
      </c>
      <c r="V94" s="2">
        <v>2270</v>
      </c>
      <c r="W94" s="2">
        <v>2270</v>
      </c>
      <c r="X94" s="2">
        <v>2270</v>
      </c>
      <c r="Y94" s="2">
        <v>2270</v>
      </c>
      <c r="Z94" s="2">
        <v>2270</v>
      </c>
    </row>
    <row r="95" spans="17:26" ht="12.75" hidden="1" x14ac:dyDescent="0.2">
      <c r="Q95" s="74">
        <v>3.56</v>
      </c>
      <c r="R95" s="75">
        <v>10</v>
      </c>
      <c r="S95" s="75">
        <v>10</v>
      </c>
      <c r="T95" s="92">
        <v>2456</v>
      </c>
      <c r="U95" s="2">
        <v>2456</v>
      </c>
      <c r="V95" s="2">
        <v>2456</v>
      </c>
      <c r="W95" s="2">
        <v>2456</v>
      </c>
      <c r="X95" s="2">
        <v>2456</v>
      </c>
      <c r="Y95" s="2">
        <v>2456</v>
      </c>
      <c r="Z95" s="2">
        <v>2456</v>
      </c>
    </row>
    <row r="96" spans="17:26" ht="12.75" hidden="1" x14ac:dyDescent="0.2">
      <c r="Q96" s="74">
        <v>3.82</v>
      </c>
      <c r="R96" s="75">
        <v>11</v>
      </c>
      <c r="S96" s="75">
        <v>11</v>
      </c>
      <c r="T96" s="92">
        <v>2636</v>
      </c>
      <c r="U96" s="2">
        <v>2636</v>
      </c>
      <c r="V96" s="2">
        <v>2636</v>
      </c>
      <c r="W96" s="2">
        <v>2636</v>
      </c>
      <c r="X96" s="2">
        <v>2636</v>
      </c>
      <c r="Y96" s="2">
        <v>2636</v>
      </c>
      <c r="Z96" s="2">
        <v>2636</v>
      </c>
    </row>
    <row r="97" spans="17:26" ht="12.75" hidden="1" x14ac:dyDescent="0.2">
      <c r="Q97" s="74">
        <v>4.08</v>
      </c>
      <c r="R97" s="75">
        <v>12</v>
      </c>
      <c r="S97" s="75">
        <v>12</v>
      </c>
      <c r="T97" s="92">
        <v>2815</v>
      </c>
      <c r="U97" s="2">
        <v>2815</v>
      </c>
      <c r="V97" s="2">
        <v>2815</v>
      </c>
      <c r="W97" s="2">
        <v>2815</v>
      </c>
      <c r="X97" s="2">
        <v>2815</v>
      </c>
      <c r="Y97" s="2">
        <v>2815</v>
      </c>
      <c r="Z97" s="2">
        <v>2815</v>
      </c>
    </row>
    <row r="98" spans="17:26" ht="12.75" x14ac:dyDescent="0.2"/>
  </sheetData>
  <sheetProtection password="CF4C" sheet="1" selectLockedCells="1"/>
  <mergeCells count="33">
    <mergeCell ref="K27:N27"/>
    <mergeCell ref="H5:L5"/>
    <mergeCell ref="H7:L7"/>
    <mergeCell ref="H9:L9"/>
    <mergeCell ref="H11:L11"/>
    <mergeCell ref="A14:K14"/>
    <mergeCell ref="L15:M15"/>
    <mergeCell ref="N15:O15"/>
    <mergeCell ref="N18:O18"/>
    <mergeCell ref="B20:G20"/>
    <mergeCell ref="K24:L24"/>
    <mergeCell ref="K26:N26"/>
    <mergeCell ref="J56:N56"/>
    <mergeCell ref="K30:N30"/>
    <mergeCell ref="I35:N35"/>
    <mergeCell ref="I36:N36"/>
    <mergeCell ref="J37:N37"/>
    <mergeCell ref="H42:N42"/>
    <mergeCell ref="H43:N43"/>
    <mergeCell ref="L44:N44"/>
    <mergeCell ref="J45:N45"/>
    <mergeCell ref="G46:N46"/>
    <mergeCell ref="G47:N47"/>
    <mergeCell ref="J48:N48"/>
    <mergeCell ref="F69:I69"/>
    <mergeCell ref="B71:D71"/>
    <mergeCell ref="K77:O78"/>
    <mergeCell ref="J58:N58"/>
    <mergeCell ref="J59:N59"/>
    <mergeCell ref="J60:N60"/>
    <mergeCell ref="B65:P65"/>
    <mergeCell ref="B66:P66"/>
    <mergeCell ref="B67:P67"/>
  </mergeCells>
  <conditionalFormatting sqref="J77:J78">
    <cfRule type="cellIs" dxfId="0" priority="1" stopIfTrue="1" operator="lessThan">
      <formula>0.001</formula>
    </cfRule>
  </conditionalFormatting>
  <dataValidations count="7">
    <dataValidation allowBlank="1" showInputMessage="1" showErrorMessage="1" errorTitle="Eingabeprüfung" error="Bitte geben Sie ein Datumsformat ein." sqref="P69" xr:uid="{00000000-0002-0000-0200-000000000000}"/>
    <dataValidation type="decimal" allowBlank="1" showInputMessage="1" showErrorMessage="1" errorTitle="Eingabeprüfung" error="Bitte geben Sie ein Zahlenformat ein." sqref="O26:O27 N31:N33 O30:O37 O42:O48" xr:uid="{00000000-0002-0000-0200-000001000000}">
      <formula1>-100000</formula1>
      <formula2>100000</formula2>
    </dataValidation>
    <dataValidation type="date" allowBlank="1" showInputMessage="1" showErrorMessage="1" errorTitle="Eingabeprüfung" error="Bitte geben Sie ein Datumswert ein." sqref="O9" xr:uid="{00000000-0002-0000-0200-000002000000}">
      <formula1>1</formula1>
      <formula2>54789</formula2>
    </dataValidation>
    <dataValidation type="decimal" allowBlank="1" showInputMessage="1" showErrorMessage="1" errorTitle="Eingabeprüfung" error="Bitte geben Sie ein Zahlenformat ein." sqref="L17:L20 N17 N19" xr:uid="{00000000-0002-0000-0200-000003000000}">
      <formula1>-1000000</formula1>
      <formula2>100000</formula2>
    </dataValidation>
    <dataValidation allowBlank="1" showInputMessage="1" showErrorMessage="1" errorTitle="Eingabeprüfung" error="Bitte geben Sie ein Zahlenformat ein." sqref="N18" xr:uid="{00000000-0002-0000-0200-000004000000}"/>
    <dataValidation type="decimal" allowBlank="1" showInputMessage="1" showErrorMessage="1" errorTitle="Falsche Eingabe" error="Der Betrag muss zwischen Fr. 1-n liegen." promptTitle="Eingabe Essensabzug Arbeitgeber" prompt="Bitte geben Sie den Verpflegungsabzug anhand des Lohnausweises ein." sqref="N22" xr:uid="{00000000-0002-0000-0200-000005000000}">
      <formula1>0</formula1>
      <formula2>3000</formula2>
    </dataValidation>
    <dataValidation type="decimal" allowBlank="1" showInputMessage="1" showErrorMessage="1" errorTitle="Eingabeprüfung" error="Bitte geben Sie ein Zahlenformat ein." promptTitle="Wohnungskosten/Benützungsgebühr" prompt="Bitte geben Sie im Falle einer individuellen Wohnungsmiete den Mietzinsbetrag inkl. den mietzinsrechtlichen Nebenkosten oder im Falle einer Unterkunftsunterbringung den vorgegebenen Betrag der Benützungsgebühr aus nebenstehendem Feld ein." sqref="O25" xr:uid="{00000000-0002-0000-0200-000006000000}">
      <formula1>-100000</formula1>
      <formula2>100000</formula2>
    </dataValidation>
  </dataValidations>
  <pageMargins left="0.39370078740157483" right="0.39370078740157483" top="0.35433070866141736" bottom="0" header="0.19685039370078741" footer="0"/>
  <pageSetup paperSize="9" scale="90" orientation="portrait" horizontalDpi="300" verticalDpi="300" r:id="rId1"/>
  <headerFooter alignWithMargins="0">
    <oddFooter>&amp;L&amp;6Formular Budget VA Version 1 / 06.2017&amp;C&amp;6&amp;A / &amp;D&amp;R&amp;8&amp;P/&amp;N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4:O28"/>
  <sheetViews>
    <sheetView workbookViewId="0">
      <selection activeCell="C11" sqref="C11"/>
    </sheetView>
  </sheetViews>
  <sheetFormatPr baseColWidth="10" defaultRowHeight="12.75" x14ac:dyDescent="0.2"/>
  <cols>
    <col min="2" max="2" width="60" customWidth="1"/>
    <col min="3" max="3" width="14.7109375" customWidth="1"/>
    <col min="11" max="11" width="34.5703125" bestFit="1" customWidth="1"/>
    <col min="12" max="12" width="12.140625" style="96" customWidth="1"/>
    <col min="14" max="14" width="24.140625" bestFit="1" customWidth="1"/>
  </cols>
  <sheetData>
    <row r="4" spans="2:15" ht="18" x14ac:dyDescent="0.25">
      <c r="B4" s="194" t="s">
        <v>157</v>
      </c>
      <c r="C4" s="182"/>
      <c r="H4" s="87" t="s">
        <v>143</v>
      </c>
    </row>
    <row r="5" spans="2:15" x14ac:dyDescent="0.2">
      <c r="B5" s="4"/>
      <c r="C5" s="4"/>
    </row>
    <row r="6" spans="2:15" x14ac:dyDescent="0.2">
      <c r="B6" s="4" t="s">
        <v>141</v>
      </c>
      <c r="C6" s="4"/>
      <c r="H6" s="85"/>
      <c r="K6" s="87" t="s">
        <v>148</v>
      </c>
      <c r="N6" s="87" t="s">
        <v>151</v>
      </c>
    </row>
    <row r="7" spans="2:15" x14ac:dyDescent="0.2">
      <c r="B7" s="4" t="s">
        <v>142</v>
      </c>
      <c r="C7" s="4"/>
    </row>
    <row r="8" spans="2:15" x14ac:dyDescent="0.2">
      <c r="B8" s="4"/>
      <c r="C8" s="4"/>
      <c r="K8" s="85" t="s">
        <v>144</v>
      </c>
      <c r="L8" s="96">
        <f>'Berechnungsblatt Status N'!O24</f>
        <v>0</v>
      </c>
      <c r="M8" s="204"/>
      <c r="N8" s="85" t="s">
        <v>153</v>
      </c>
      <c r="O8">
        <f>'Berechnungsblatt Status N'!O49</f>
        <v>0</v>
      </c>
    </row>
    <row r="9" spans="2:15" x14ac:dyDescent="0.2">
      <c r="B9" s="195" t="s">
        <v>160</v>
      </c>
      <c r="C9" s="196"/>
      <c r="K9" s="85" t="s">
        <v>17</v>
      </c>
      <c r="L9" s="96">
        <f>'Berechnungsblatt Status N'!O25</f>
        <v>0</v>
      </c>
      <c r="M9" s="204"/>
    </row>
    <row r="10" spans="2:15" x14ac:dyDescent="0.2">
      <c r="B10" s="178" t="s">
        <v>139</v>
      </c>
      <c r="C10" s="191">
        <f>+'Berechnungsblatt Status N'!O67</f>
        <v>0</v>
      </c>
      <c r="K10" s="85" t="s">
        <v>145</v>
      </c>
      <c r="L10" s="96">
        <f>SUM('Berechnungsblatt Status N'!O27:O28)</f>
        <v>0</v>
      </c>
      <c r="M10" s="204"/>
      <c r="N10" s="85" t="s">
        <v>152</v>
      </c>
      <c r="O10">
        <f>SUM('Berechnungsblatt Status N'!O50:O54)</f>
        <v>0</v>
      </c>
    </row>
    <row r="11" spans="2:15" x14ac:dyDescent="0.2">
      <c r="B11" s="178" t="s">
        <v>161</v>
      </c>
      <c r="C11" s="191">
        <f>+('Berechnungsblatt Status N'!L18+'Berechnungsblatt Status N'!L20+'Berechnungsblatt Status N'!L21)*270-'Berechnungsblatt Status N'!J86</f>
        <v>0</v>
      </c>
    </row>
    <row r="12" spans="2:15" x14ac:dyDescent="0.2">
      <c r="B12" s="195" t="s">
        <v>137</v>
      </c>
      <c r="C12" s="198">
        <f>SUM(C10:C11)</f>
        <v>0</v>
      </c>
      <c r="K12" s="85" t="s">
        <v>146</v>
      </c>
      <c r="L12" s="96">
        <f>'Berechnungsblatt Status N'!O29</f>
        <v>0</v>
      </c>
      <c r="M12" s="204"/>
      <c r="N12" s="85" t="s">
        <v>154</v>
      </c>
      <c r="O12">
        <f>'Berechnungsblatt Status N'!O55</f>
        <v>0</v>
      </c>
    </row>
    <row r="13" spans="2:15" x14ac:dyDescent="0.2">
      <c r="B13" s="178"/>
      <c r="C13" s="191"/>
      <c r="K13" s="85" t="s">
        <v>147</v>
      </c>
      <c r="L13" s="96">
        <f>'Berechnungsblatt Status N'!O30</f>
        <v>0</v>
      </c>
      <c r="M13" s="204"/>
    </row>
    <row r="14" spans="2:15" x14ac:dyDescent="0.2">
      <c r="B14" s="195" t="s">
        <v>158</v>
      </c>
      <c r="C14" s="197"/>
    </row>
    <row r="15" spans="2:15" x14ac:dyDescent="0.2">
      <c r="B15" s="192" t="s">
        <v>16</v>
      </c>
      <c r="C15" s="191">
        <f>IF(C12=0,0,(SUM('Berechnungsblatt Status N'!O24:O25)))</f>
        <v>0</v>
      </c>
      <c r="K15" s="85" t="s">
        <v>150</v>
      </c>
      <c r="L15" s="96">
        <f>SUM('Berechnungsblatt Status N'!O39:O44)</f>
        <v>0</v>
      </c>
      <c r="M15" s="204"/>
    </row>
    <row r="16" spans="2:15" x14ac:dyDescent="0.2">
      <c r="B16" s="192" t="s">
        <v>135</v>
      </c>
      <c r="C16" s="191">
        <f>IF(C12=0,0,(('Berechnungsblatt Status N'!L18+'Berechnungsblatt Status N'!L20+'Berechnungsblatt Status N'!L21)*7.5*'Berechnungsblatt Status N'!N25))</f>
        <v>0</v>
      </c>
    </row>
    <row r="17" spans="2:15" x14ac:dyDescent="0.2">
      <c r="B17" s="192" t="s">
        <v>140</v>
      </c>
      <c r="C17" s="191">
        <f>IF(C12=0,0,(('Berechnungsblatt Status N'!L18+'Berechnungsblatt Status N'!L20+'Berechnungsblatt Status N'!L21)*9*'Berechnungsblatt Status N'!N25))</f>
        <v>0</v>
      </c>
      <c r="K17" s="85" t="s">
        <v>149</v>
      </c>
      <c r="L17" s="96">
        <f>SUM('Berechnungsblatt Status N'!O37:O38)</f>
        <v>0</v>
      </c>
      <c r="M17" s="204"/>
    </row>
    <row r="18" spans="2:15" x14ac:dyDescent="0.2">
      <c r="B18" s="178" t="s">
        <v>159</v>
      </c>
      <c r="C18" s="191">
        <f>IF(C12=0,0,(('Berechnungsblatt Status N'!L18+'Berechnungsblatt Status N'!L20+'Berechnungsblatt Status N'!L21)*5*'Berechnungsblatt Status N'!N25))</f>
        <v>0</v>
      </c>
    </row>
    <row r="19" spans="2:15" x14ac:dyDescent="0.2">
      <c r="B19" s="178"/>
      <c r="C19" s="191"/>
    </row>
    <row r="20" spans="2:15" x14ac:dyDescent="0.2">
      <c r="B20" s="178" t="s">
        <v>138</v>
      </c>
      <c r="C20" s="191">
        <f>IF('Berechnungsblatt Status N'!J84="",0,-'Berechnungsblatt Status N'!J84)</f>
        <v>0</v>
      </c>
      <c r="K20" s="87" t="s">
        <v>103</v>
      </c>
      <c r="L20" s="200">
        <f>SUM(L7:L19)</f>
        <v>0</v>
      </c>
      <c r="M20" s="203"/>
      <c r="N20" s="87" t="s">
        <v>6</v>
      </c>
      <c r="O20" s="200">
        <f>SUM(O8:O19)</f>
        <v>0</v>
      </c>
    </row>
    <row r="21" spans="2:15" x14ac:dyDescent="0.2">
      <c r="B21" s="195" t="s">
        <v>137</v>
      </c>
      <c r="C21" s="198">
        <f>SUM(C15:C20)</f>
        <v>0</v>
      </c>
    </row>
    <row r="22" spans="2:15" x14ac:dyDescent="0.2">
      <c r="B22" s="190"/>
      <c r="C22" s="193"/>
      <c r="K22" t="str">
        <f>IF(L20&gt;O20,"Fehlbetrag aus Berechnung","")</f>
        <v/>
      </c>
      <c r="L22" s="200" t="str">
        <f>IF(L20&gt;O20,L20-O20,"")</f>
        <v/>
      </c>
    </row>
    <row r="23" spans="2:15" x14ac:dyDescent="0.2">
      <c r="B23" s="195" t="str">
        <f>IF(C23&gt;0.01,"Differenz zu Gunsten Gde","Differenz")</f>
        <v>Differenz</v>
      </c>
      <c r="C23" s="198">
        <f>+C21-C12</f>
        <v>0</v>
      </c>
    </row>
    <row r="24" spans="2:15" x14ac:dyDescent="0.2">
      <c r="B24" s="199"/>
      <c r="C24" s="201"/>
      <c r="N24" s="85" t="s">
        <v>155</v>
      </c>
      <c r="O24" s="202">
        <f>'Berechnungsblatt Status N'!J86</f>
        <v>0</v>
      </c>
    </row>
    <row r="25" spans="2:15" x14ac:dyDescent="0.2">
      <c r="B25" s="199" t="str">
        <f>IF(B23="Differenz zu Gunsten Gde","Differenz aus Weitergabe des weiteren Lebensunterhalts","")</f>
        <v/>
      </c>
      <c r="C25" s="201" t="str">
        <f>IF(C23=0,"",(+C23-C26))</f>
        <v/>
      </c>
    </row>
    <row r="26" spans="2:15" x14ac:dyDescent="0.2">
      <c r="B26" s="199" t="str">
        <f>IF(C18=0,"","davon Betreuungspauschale")</f>
        <v/>
      </c>
      <c r="C26" s="201" t="str">
        <f>IF(C18&gt;0,C18,"")</f>
        <v/>
      </c>
      <c r="N26" t="str">
        <f>IF(O24&gt;0,"Beteiligung an Krankenkasse","")</f>
        <v/>
      </c>
      <c r="O26" s="96">
        <f>'Berechnungsblatt Status N'!J85</f>
        <v>0</v>
      </c>
    </row>
    <row r="28" spans="2:15" x14ac:dyDescent="0.2">
      <c r="N28" s="85" t="s">
        <v>156</v>
      </c>
      <c r="O28" s="96">
        <f>IF('Berechnungsblatt Status N'!O58&lt;0,-'Berechnungsblatt Status N'!O58,0)</f>
        <v>1E-4</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Berechnungsblatt Status N</vt:lpstr>
      <vt:lpstr>Hinweise</vt:lpstr>
      <vt:lpstr>SEBA</vt:lpstr>
      <vt:lpstr>Auswertungen</vt:lpstr>
      <vt:lpstr>'Berechnungsblatt Status N'!Druckbereich</vt:lpstr>
      <vt:lpstr>Hinweise!Druckbereich</vt:lpstr>
      <vt:lpstr>SEBA!Druckbereich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Gemeindeformular für</dc:title>
  <dc:subject>Öffentliche Sozialhilfe</dc:subject>
  <dc:creator>Systembetreuung</dc:creator>
  <dc:description>2.11</dc:description>
  <cp:lastModifiedBy>Stauffer Reto  DGSKSD</cp:lastModifiedBy>
  <cp:lastPrinted>2024-01-29T10:08:14Z</cp:lastPrinted>
  <dcterms:created xsi:type="dcterms:W3CDTF">1998-10-05T07:05:28Z</dcterms:created>
  <dcterms:modified xsi:type="dcterms:W3CDTF">2024-01-29T12:02:15Z</dcterms:modified>
</cp:coreProperties>
</file>