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id\Downloads\"/>
    </mc:Choice>
  </mc:AlternateContent>
  <xr:revisionPtr revIDLastSave="0" documentId="13_ncr:1_{CFF3A329-03EE-4FBC-A4AB-B2072CE8C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isdaten" sheetId="4" r:id="rId1"/>
    <sheet name="Kennzahlenauswertung Jahresr." sheetId="2" r:id="rId2"/>
  </sheets>
  <externalReferences>
    <externalReference r:id="rId3"/>
  </externalReferences>
  <definedNames>
    <definedName name="Ausdruck">[1]NS!$A$1:$D$33,[1]NS!#REF!</definedName>
    <definedName name="_xlnm.Print_Area" localSheetId="0">Basisdaten!$A$1:$E$214</definedName>
    <definedName name="_xlnm.Print_Area" localSheetId="1">'Kennzahlenauswertung Jahresr.'!$A$1:$G$49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4" l="1"/>
  <c r="C28" i="4"/>
  <c r="B155" i="4"/>
  <c r="C215" i="4" l="1"/>
  <c r="C204" i="4"/>
  <c r="C203" i="4"/>
  <c r="C202" i="4"/>
  <c r="C197" i="4"/>
  <c r="C185" i="4"/>
  <c r="C177" i="4"/>
  <c r="C172" i="4"/>
  <c r="C171" i="4"/>
  <c r="C166" i="4"/>
  <c r="C161" i="4"/>
  <c r="C154" i="4"/>
  <c r="C67" i="4"/>
  <c r="C155" i="4" s="1"/>
  <c r="C58" i="4"/>
  <c r="C53" i="4"/>
  <c r="C44" i="4"/>
  <c r="C39" i="4"/>
  <c r="C34" i="4"/>
  <c r="C33" i="4"/>
  <c r="C32" i="4"/>
  <c r="C27" i="4"/>
  <c r="C22" i="4"/>
  <c r="C13" i="4"/>
  <c r="C218" i="4" l="1"/>
  <c r="C160" i="4" s="1"/>
  <c r="C182" i="4" s="1"/>
  <c r="G35" i="2" s="1"/>
  <c r="C11" i="2"/>
  <c r="B187" i="4"/>
  <c r="B188" i="4"/>
  <c r="B199" i="4"/>
  <c r="G34" i="2"/>
  <c r="G11" i="2"/>
  <c r="C63" i="4"/>
  <c r="G33" i="2" s="1"/>
  <c r="C49" i="4"/>
  <c r="C36" i="2" s="1"/>
  <c r="C34" i="2"/>
  <c r="B63" i="4"/>
  <c r="G10" i="2" s="1"/>
  <c r="B49" i="4"/>
  <c r="C13" i="2" s="1"/>
  <c r="C35" i="4"/>
  <c r="C35" i="2" s="1"/>
  <c r="B35" i="4"/>
  <c r="C12" i="2" s="1"/>
  <c r="C5" i="2"/>
  <c r="C33" i="2"/>
  <c r="C10" i="2"/>
  <c r="C4" i="2"/>
  <c r="C3" i="2"/>
  <c r="B218" i="4" l="1"/>
  <c r="B160" i="4" s="1"/>
  <c r="G36" i="2"/>
  <c r="F49" i="2" s="1"/>
  <c r="F16" i="2"/>
  <c r="F20" i="2"/>
  <c r="F39" i="2"/>
  <c r="F41" i="2"/>
  <c r="F18" i="2"/>
  <c r="F45" i="2"/>
  <c r="F43" i="2"/>
  <c r="F47" i="2"/>
  <c r="B182" i="4" l="1"/>
  <c r="G12" i="2" s="1"/>
  <c r="F22" i="2" s="1"/>
  <c r="G13" i="2"/>
  <c r="F26" i="2" s="1"/>
  <c r="F24" i="2" l="1"/>
</calcChain>
</file>

<file path=xl/sharedStrings.xml><?xml version="1.0" encoding="utf-8"?>
<sst xmlns="http://schemas.openxmlformats.org/spreadsheetml/2006/main" count="416" uniqueCount="360">
  <si>
    <t>Fiskalertrag</t>
  </si>
  <si>
    <t>+462</t>
  </si>
  <si>
    <t>Finanz- und Lastenausgleich</t>
  </si>
  <si>
    <t>Finanzertrag</t>
  </si>
  <si>
    <t>Nettoinvestitionen</t>
  </si>
  <si>
    <t>Nettoschuld I</t>
  </si>
  <si>
    <t>-10</t>
  </si>
  <si>
    <t>Fremdkapital</t>
  </si>
  <si>
    <t>Finanzvermögen</t>
  </si>
  <si>
    <t>Fiskalertrag + Finanz- und Lastenausgleich</t>
  </si>
  <si>
    <t>Selbstfinanzierung</t>
  </si>
  <si>
    <t>+366</t>
  </si>
  <si>
    <t>-489</t>
  </si>
  <si>
    <t>Abschreibungen Investitionsbeiträge</t>
  </si>
  <si>
    <t>Auflösung passivierte Investitionsbeiträge</t>
  </si>
  <si>
    <t>Entnahmen aus dem Eigenkapital</t>
  </si>
  <si>
    <t>Nettoschuld I pro Einwohner</t>
  </si>
  <si>
    <t>Einwohnerzahl</t>
  </si>
  <si>
    <t>Nettoverschuldungsquotient</t>
  </si>
  <si>
    <t>Zinsbelastungsanteil</t>
  </si>
  <si>
    <t>Selbstfinanzierungsanteil</t>
  </si>
  <si>
    <t>Selbstfinanzierungsgrad</t>
  </si>
  <si>
    <t>Kapitaldienstanteil</t>
  </si>
  <si>
    <t>-6900.01</t>
  </si>
  <si>
    <t>-6900.02</t>
  </si>
  <si>
    <t>-6900.03</t>
  </si>
  <si>
    <t>-6900.04</t>
  </si>
  <si>
    <t>Aktivierte Ausgaben</t>
  </si>
  <si>
    <t>Aktivierte Ausgaben Wasserwerk</t>
  </si>
  <si>
    <t>Aktivierte Ausgaben Abwasserbeseitigung</t>
  </si>
  <si>
    <t>Aktivierte Ausgaben Abfallwirtschaft</t>
  </si>
  <si>
    <t>Aktivierte Ausgaben Elektrizitätswerk</t>
  </si>
  <si>
    <t>Passivierte Einnahmen Abwasserbeseitigung</t>
  </si>
  <si>
    <t>Passivierte Einnahmen Wasserwerk</t>
  </si>
  <si>
    <t>Passivierte Einnahmen Abfallwirtschaft</t>
  </si>
  <si>
    <t>Passivierte Einnahmen Elektrizitätswerk</t>
  </si>
  <si>
    <t>Passivierte Einnahmen</t>
  </si>
  <si>
    <t>-5900</t>
  </si>
  <si>
    <t>+5900.01</t>
  </si>
  <si>
    <t>+5900.02</t>
  </si>
  <si>
    <t>+5900.03</t>
  </si>
  <si>
    <t>+5900.04</t>
  </si>
  <si>
    <t>Verpflichtungen (+) / Vorschüsse (-) Wasserwerk</t>
  </si>
  <si>
    <t>Verpflichtungen (+) / Vorschüsse (-) Abwasserbeseitigung</t>
  </si>
  <si>
    <t>Verpflichtungen (+) / Vorschüsse (-) Elektrizitätswerk</t>
  </si>
  <si>
    <t>Verpflichtungen (+) / Vorschüsse (-) Abfallwirtschaft</t>
  </si>
  <si>
    <t>-3660.21</t>
  </si>
  <si>
    <t>-3660.41</t>
  </si>
  <si>
    <t>-3660.51</t>
  </si>
  <si>
    <t>-3660.61</t>
  </si>
  <si>
    <t>-3660.71</t>
  </si>
  <si>
    <t>Planmässige Abschreibungen Investitionsbeiträge spezialfinanzierte Gemeindebetriebe an Gemeinden und Gemeindeverbände</t>
  </si>
  <si>
    <t>Planmässige Abschreibungen Investitionsbeiträge spezialfinanzierte Gemeindebetriebe an öffentliche Unternehmen</t>
  </si>
  <si>
    <t>Planmässige Abschreibungen Investitionsbeiträge spezialfinanzierte Gemeindebetriebe an private Unternehmen</t>
  </si>
  <si>
    <t>Planmässige Abschreibungen Investitionsbeiträge spezialfinanzierte Gemeindebetriebe an private Organisationen ohne Erwerbszweck</t>
  </si>
  <si>
    <t>Planmässige Abschreibungen Investitionsbeiträge spezialfinanzierte Gemeindebetriebe an private Haushalte</t>
  </si>
  <si>
    <t>Einlagen in Vorfinanzierungen des EK, Wasserwerk</t>
  </si>
  <si>
    <t>Einlagen in das Eigenkapital</t>
  </si>
  <si>
    <t>Einlagen in Vorfinanzierungen des EK, Abwasserbeseitigung</t>
  </si>
  <si>
    <t>Einlagen in Vorfinanzierungen des EK, Abfallwirtschaft</t>
  </si>
  <si>
    <t>Einlagen in Vorfinanzierungen des EK, Elektrizitätswerk</t>
  </si>
  <si>
    <t>Abschreibungen Sachanlagen VV</t>
  </si>
  <si>
    <t>-3300.31</t>
  </si>
  <si>
    <t>-3300.41</t>
  </si>
  <si>
    <t>-3300.61</t>
  </si>
  <si>
    <t>-3300.91</t>
  </si>
  <si>
    <t>Planmässige Abschreibungen Tiefbauten spezialfinanzierte Gemeindebetriebe</t>
  </si>
  <si>
    <t>Planmässige Abschreibungen Hochbauten spezialfinanzierte Gemeindebetriebe</t>
  </si>
  <si>
    <t>Planmässige Abschreibungen übrige Sachanlagen spezialfinanzierte Gemeindebetriebe</t>
  </si>
  <si>
    <t>Planmässige Abschreibungen Mobilien VV spezialfinanzierte Gemeindebetriebe</t>
  </si>
  <si>
    <t>-3301.31</t>
  </si>
  <si>
    <t>-3301.41</t>
  </si>
  <si>
    <t>-3301.61</t>
  </si>
  <si>
    <t>-3301.91</t>
  </si>
  <si>
    <t>Ausserplanmässige Abschreibungen Tiefbauten spezialfinanzierte Gemeindebetriebe</t>
  </si>
  <si>
    <t>Ausserplanmässige Abschreibungen Hochbauten spezialfinanzierte Gemeindebetriebe</t>
  </si>
  <si>
    <t>Ausserplanmässige Abschreibungen Mobilien VV spezialfinanzierte Gemeindebetriebe</t>
  </si>
  <si>
    <t>Ausserplanmässige Abschreibungen übrige Sachanlagen spezialfinanzierte Gemeindebetriebe</t>
  </si>
  <si>
    <t>Abschreibungen Immaterielle Anlagen</t>
  </si>
  <si>
    <t>-3320.01</t>
  </si>
  <si>
    <t>Planmässige Abschreibungen Software spezialfinanzierte Gemeindebetriebe</t>
  </si>
  <si>
    <t>Planmässige Abschreibungen übrige immaterielle Anlagen spezialfinanzierte Gemeindebetriebe</t>
  </si>
  <si>
    <t>-3320.91</t>
  </si>
  <si>
    <t>-3321.01</t>
  </si>
  <si>
    <t>-3321.91</t>
  </si>
  <si>
    <t>Ausserplanmässige Abschreibungen Software spezialfinanzierte Gemeindebetriebe</t>
  </si>
  <si>
    <t>Ausserplanmässige Abschreibungen übrige immaterielle Anlagen spezialfinanzierte Gemeindebetriebe</t>
  </si>
  <si>
    <t>Gesamtergebnis Erfolgsrechnung</t>
  </si>
  <si>
    <t>-3661.21</t>
  </si>
  <si>
    <t>-3661.41</t>
  </si>
  <si>
    <t>-3661.51</t>
  </si>
  <si>
    <t>-3661.61</t>
  </si>
  <si>
    <t>-3661.71</t>
  </si>
  <si>
    <t>Ausserplanmässige Abschreibungen Investitionsbeiträge spezialfinanzierte Gemeindebetriebe an Gemeinden und Gemeindeverbände</t>
  </si>
  <si>
    <t>Ausserplanmässige Abschreibungen Investitionsbeiträge spezialfinanzierte Gemeindebetriebe an öffentliche Unternehmen</t>
  </si>
  <si>
    <t>Ausserplanmässige Abschreibungen Investitionsbeiträge spezialfinanzierte Gemeindebetriebe an private Unternehmen</t>
  </si>
  <si>
    <t>Ausserplanmässige Abschreibungen Investitionsbeiträge spezialfinanzierte Gemeindebetriebe an private Organisationen ohne Erwerbszweck</t>
  </si>
  <si>
    <t>Ausserplanmässige Abschreibungen Investitionsbeiträge spezialfinanzierte Gemeindebetriebe an private Haushalte</t>
  </si>
  <si>
    <t>-362</t>
  </si>
  <si>
    <t xml:space="preserve">Gemeinde  </t>
  </si>
  <si>
    <t>Rechnungsjahr</t>
  </si>
  <si>
    <t>Gemeinde</t>
  </si>
  <si>
    <t>A</t>
  </si>
  <si>
    <t>B</t>
  </si>
  <si>
    <t>C</t>
  </si>
  <si>
    <t>D</t>
  </si>
  <si>
    <t>E</t>
  </si>
  <si>
    <t>F</t>
  </si>
  <si>
    <t>G</t>
  </si>
  <si>
    <t>H</t>
  </si>
  <si>
    <t>EG ohne SF</t>
  </si>
  <si>
    <t>EG</t>
  </si>
  <si>
    <t>Einwohnerzahl per 31.12</t>
  </si>
  <si>
    <t>Muster</t>
  </si>
  <si>
    <t>Nettozinsaufwand</t>
  </si>
  <si>
    <t>Zinsaufwand</t>
  </si>
  <si>
    <t>Zinsertrag</t>
  </si>
  <si>
    <t>Einwohnergemeinde ohne Spezialfinanzierungen</t>
  </si>
  <si>
    <t>Wertberichtigungen Beteiligungen VV</t>
  </si>
  <si>
    <t>Aufwertungen VV</t>
  </si>
  <si>
    <t>Planmässige Auflösung passivierter Investitionsbeiträge von privaten Haushalten spezialfinanzierte Gemeindebetriebe</t>
  </si>
  <si>
    <t>Ausserplanmässige Auflösung passivierter Investitionsbeiträge von privaten Haushalten spezialfinanzierte Gemeindebetriebe</t>
  </si>
  <si>
    <t>Einwohnergemeinde mit Spezialfinanzierungen</t>
  </si>
  <si>
    <t>+4660.71</t>
  </si>
  <si>
    <t>+</t>
  </si>
  <si>
    <t>Laufender Ertrag</t>
  </si>
  <si>
    <t>Regalien und Konzessionen</t>
  </si>
  <si>
    <t>Entgelte</t>
  </si>
  <si>
    <t>Verschiedene Erträge</t>
  </si>
  <si>
    <t>Entnahmen aus Fonds und Spezialfinanzierungen</t>
  </si>
  <si>
    <t>Transferertrag</t>
  </si>
  <si>
    <t>Ausserordentlicher Ertrag</t>
  </si>
  <si>
    <t>Wertberichtigung Darlehen VV</t>
  </si>
  <si>
    <t>Abschreibungen</t>
  </si>
  <si>
    <t>Steuerfuss</t>
  </si>
  <si>
    <t>Passivierte Investitionsbeiträge</t>
  </si>
  <si>
    <t>+29001</t>
  </si>
  <si>
    <t>+29002</t>
  </si>
  <si>
    <t>+29003</t>
  </si>
  <si>
    <t>+29004</t>
  </si>
  <si>
    <t>-2068x.01</t>
  </si>
  <si>
    <t>-7101.3409.01</t>
  </si>
  <si>
    <t>-8711.3409.01</t>
  </si>
  <si>
    <t>-7301.3409.01</t>
  </si>
  <si>
    <t>-7201.3409.01</t>
  </si>
  <si>
    <t>+7101.4409.01</t>
  </si>
  <si>
    <t>+7201.4409.01</t>
  </si>
  <si>
    <t>+7301.4409.01</t>
  </si>
  <si>
    <t>+8711.4409.01</t>
  </si>
  <si>
    <t>-2068</t>
  </si>
  <si>
    <t>Passivierte Investitionsbeiträge Einwohnergemeinde</t>
  </si>
  <si>
    <t>+4661.71</t>
  </si>
  <si>
    <t>+7201.489x</t>
  </si>
  <si>
    <t>+7301.489x</t>
  </si>
  <si>
    <t>+8711.489x</t>
  </si>
  <si>
    <t>+7101.489x</t>
  </si>
  <si>
    <t>Vorschussverzinsung Wasserwerk</t>
  </si>
  <si>
    <t>Vorschussverzinsung Abwasserbeseitigung</t>
  </si>
  <si>
    <t>Vorschussverzinsung Abfallwirtschaft</t>
  </si>
  <si>
    <t>Vorschussverzinsung Elektrizitätswerk</t>
  </si>
  <si>
    <t>Verpflichtungsverzinsung Wasserwerk</t>
  </si>
  <si>
    <t>Verpflichtungsverzinsung Abwasserbeseitigung</t>
  </si>
  <si>
    <t>Verpflichtungsverzinsung Abfallwirtschaft</t>
  </si>
  <si>
    <t>Verpflichtungsverzinsung Elektrizitätswerk</t>
  </si>
  <si>
    <t>Entnahmen aus dem Eigenkapital Wasserwerk</t>
  </si>
  <si>
    <t>Entnahmen aus dem Eigenkapital Abwasserbeseitigung</t>
  </si>
  <si>
    <t>Entnahmen aus dem Eigenkapital Abfallwirtschaft</t>
  </si>
  <si>
    <t>Entnahmen aus dem Eigenkapital Elektrizitätswerk</t>
  </si>
  <si>
    <t>ab Erfolgsausweis EG ohne SF bzw. ab Erfolgsausweis EG</t>
  </si>
  <si>
    <t>Abschreibungen werden automatisch eingesetzt (siehe unten)</t>
  </si>
  <si>
    <t>Abschreibungen Verwaltungsvermögen</t>
  </si>
  <si>
    <t>+332</t>
  </si>
  <si>
    <t>+364</t>
  </si>
  <si>
    <t>+365</t>
  </si>
  <si>
    <t>+41</t>
  </si>
  <si>
    <t>+42</t>
  </si>
  <si>
    <t>+43</t>
  </si>
  <si>
    <t>+44</t>
  </si>
  <si>
    <t>+45</t>
  </si>
  <si>
    <t>+46</t>
  </si>
  <si>
    <t>+48</t>
  </si>
  <si>
    <t>+4895</t>
  </si>
  <si>
    <t>+389</t>
  </si>
  <si>
    <t>-7101.389x</t>
  </si>
  <si>
    <t>-7201.389x</t>
  </si>
  <si>
    <t>-7301.389x</t>
  </si>
  <si>
    <t>-8711.389x</t>
  </si>
  <si>
    <t>Entnahmen aus dem EK, Wasserwerk</t>
  </si>
  <si>
    <t>Entnahmen aus dem EK, Abwasserbeseitigung</t>
  </si>
  <si>
    <t>Entnahmen aus dem EK, Abfallwirtschaft</t>
  </si>
  <si>
    <t>Entnahmen aus dem EK, Elektrizitätswerk</t>
  </si>
  <si>
    <t>-14031</t>
  </si>
  <si>
    <t>-14032</t>
  </si>
  <si>
    <t>-14033</t>
  </si>
  <si>
    <t>-14034</t>
  </si>
  <si>
    <t>-14041</t>
  </si>
  <si>
    <t>-14042</t>
  </si>
  <si>
    <t>-14043</t>
  </si>
  <si>
    <t>-14044</t>
  </si>
  <si>
    <t>-14061</t>
  </si>
  <si>
    <t>-14062</t>
  </si>
  <si>
    <t>-14063</t>
  </si>
  <si>
    <t>-14064</t>
  </si>
  <si>
    <t>-14071</t>
  </si>
  <si>
    <t>-14072</t>
  </si>
  <si>
    <t>-14073</t>
  </si>
  <si>
    <t>-14074</t>
  </si>
  <si>
    <t>Tiefbauten Wasserwerk</t>
  </si>
  <si>
    <t>Hochbauten Wasserwerk</t>
  </si>
  <si>
    <t>Mobilien VV Wasserwerk</t>
  </si>
  <si>
    <t>Anlagen im Bau VV Wasserwerk</t>
  </si>
  <si>
    <t>Tiefbauten Abwasserbeseitigung</t>
  </si>
  <si>
    <t>Hochbauten Abwasserbeseitigung</t>
  </si>
  <si>
    <t>Mobilien VV Abwasserbeseitigung</t>
  </si>
  <si>
    <t>Anlagen im Bau VV Abwasserbeseitigung</t>
  </si>
  <si>
    <t>Tiefbauten Abfallwirtschaft</t>
  </si>
  <si>
    <t>Hochbauten Abfallwirtschaft</t>
  </si>
  <si>
    <t>Mobilien VV Abfallwirtschaft</t>
  </si>
  <si>
    <t>Anlagen im Bau VV Abfallwirtschaft</t>
  </si>
  <si>
    <t>Tiefbauten Elektrizitätswerk</t>
  </si>
  <si>
    <t>Hochbauten Elektrizitätswerk</t>
  </si>
  <si>
    <t>Mobilien VV Elektrizitätswerk</t>
  </si>
  <si>
    <t>Anlagen im Bau VV Elektrizitätswerk</t>
  </si>
  <si>
    <t>-14291</t>
  </si>
  <si>
    <t>-14621</t>
  </si>
  <si>
    <t>-14641</t>
  </si>
  <si>
    <t>-14651</t>
  </si>
  <si>
    <t>-14661</t>
  </si>
  <si>
    <t>-14671</t>
  </si>
  <si>
    <t>-14691</t>
  </si>
  <si>
    <t>-14201</t>
  </si>
  <si>
    <t>-14202</t>
  </si>
  <si>
    <t>-14203</t>
  </si>
  <si>
    <t>-14204</t>
  </si>
  <si>
    <t>Software Wasserwerk</t>
  </si>
  <si>
    <t>Software Abwasserbeseitigung</t>
  </si>
  <si>
    <t>Software Abfallwirtschaft</t>
  </si>
  <si>
    <t>Software Elektrizitätswerk</t>
  </si>
  <si>
    <t>-14271</t>
  </si>
  <si>
    <t>-14272</t>
  </si>
  <si>
    <t>-14273</t>
  </si>
  <si>
    <t>-14274</t>
  </si>
  <si>
    <t>Immaterielle Anlagen in Realisierung Wasserwerk</t>
  </si>
  <si>
    <t>Immaterielle Anlagen in Realisierung  Abwasserbeseitigung</t>
  </si>
  <si>
    <t>Immaterielle Anlagen in Realisierung  Abfallwirtschaft</t>
  </si>
  <si>
    <t>Immaterielle Anlagen in Realisierung  Elektrizitätswerk</t>
  </si>
  <si>
    <t>Übrige immaterielle Anlagen Wasserwerk</t>
  </si>
  <si>
    <t>Übrige immaterielle Anlagen Abwasserbeseitigung</t>
  </si>
  <si>
    <t>Übrige immaterielle Anlagen Abfallwirtschaft</t>
  </si>
  <si>
    <t>Übrige immaterielle Anlagen Elektrizitätswerk</t>
  </si>
  <si>
    <t>-14292</t>
  </si>
  <si>
    <t>-14293</t>
  </si>
  <si>
    <t>-14294</t>
  </si>
  <si>
    <t>-14622</t>
  </si>
  <si>
    <t>-14623</t>
  </si>
  <si>
    <t>-14624</t>
  </si>
  <si>
    <t>Investitionsbeiträge an Gemeinden und Gemeindeverbände Wasserwerk</t>
  </si>
  <si>
    <t>Investitionsbeiträge an Gemeinden und Gemeindeverbände Abwasserbeseitigung</t>
  </si>
  <si>
    <t>Investitionsbeiträge an Gemeinden und Gemeindeverbände Abfallwirtschaft</t>
  </si>
  <si>
    <t>Investitionsbeiträge an Gemeinden und Gemeindeverbände Elektrizitätswerk</t>
  </si>
  <si>
    <t>Investitionsbeiträge an öffentliche Unternehmungen Wasserwerk</t>
  </si>
  <si>
    <t>Investitionsbeiträge an private Unternehmungen Wasserwerk</t>
  </si>
  <si>
    <t>Investitionsbeiträge an private Unternehmungen Abwasserbeseitigung</t>
  </si>
  <si>
    <t>Investitionsbeiträge an private Unternehmungen Abfallwirtschaft</t>
  </si>
  <si>
    <t>Investitionsbeiträge an private Unternehmungen Elektrizitätswerk</t>
  </si>
  <si>
    <t>Investitionsbeiträge an private Organisationen ohne Erwerbszweck Wasserwerk</t>
  </si>
  <si>
    <t>Investitionsbeiträge an private Organisationen ohne Erwerbszweck Abwasserbeseitigung</t>
  </si>
  <si>
    <t>Investitionsbeiträge an private Organisationen ohne Erwerbszweck Abfallwirtschaft</t>
  </si>
  <si>
    <t>Investitionsbeiträge an private Organisationen ohne Erwerbszweck Elektrizitätswerk</t>
  </si>
  <si>
    <t>Investitionsbeiträge an private Haushalte Wasserwerk</t>
  </si>
  <si>
    <t>Investitionsbeiträge an private Haushalte Abwasserbeseitigung</t>
  </si>
  <si>
    <t>Investitionsbeiträge an private Haushalte Abfallwirtschaft</t>
  </si>
  <si>
    <t>Investitionsbeiträge an private Haushalte Elektrizitätswerk</t>
  </si>
  <si>
    <t>Investitionsbeiträge an Anlagen im Bau Wasserwerk</t>
  </si>
  <si>
    <t>Investitionsbeiträge an Anlagen im Bau Abwasserbeseitigung</t>
  </si>
  <si>
    <t>Investitionsbeiträge an Anlagen im Bau Abfallwirtschaft</t>
  </si>
  <si>
    <t>Investitionsbeiträge an Anlagen im Bau Elektrizitätswerk</t>
  </si>
  <si>
    <t>-14642</t>
  </si>
  <si>
    <t>-14643</t>
  </si>
  <si>
    <t>-14644</t>
  </si>
  <si>
    <t>-14652</t>
  </si>
  <si>
    <t>-14653</t>
  </si>
  <si>
    <t>-14654</t>
  </si>
  <si>
    <t>-14662</t>
  </si>
  <si>
    <t>-14663</t>
  </si>
  <si>
    <t>-14664</t>
  </si>
  <si>
    <t>-14672</t>
  </si>
  <si>
    <t>-14673</t>
  </si>
  <si>
    <t>-14674</t>
  </si>
  <si>
    <t>-14692</t>
  </si>
  <si>
    <t>-14693</t>
  </si>
  <si>
    <t>-14694</t>
  </si>
  <si>
    <t>Weitere Spezialfinanzierungen sind manuell zu ergänzen.</t>
  </si>
  <si>
    <t>Basisdaten Jahresrechnung</t>
  </si>
  <si>
    <r>
      <t xml:space="preserve">Kennzahlenauswertung Jahresrechnung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</t>
    </r>
  </si>
  <si>
    <t>+35</t>
  </si>
  <si>
    <t>-45</t>
  </si>
  <si>
    <t>-7101.35xx</t>
  </si>
  <si>
    <t>-7201.35xx</t>
  </si>
  <si>
    <t>-7301.35xx</t>
  </si>
  <si>
    <t>-8711.35xx</t>
  </si>
  <si>
    <t>+7101.45xx</t>
  </si>
  <si>
    <t>+7201.45xx</t>
  </si>
  <si>
    <t>+7301.45xx</t>
  </si>
  <si>
    <t>+8711.45xx</t>
  </si>
  <si>
    <t>Einlagen in Fonds und Spezialfinanzierungen</t>
  </si>
  <si>
    <t>Einlagen in Fonds und Spezialfinanzierungen, Wasserwerk</t>
  </si>
  <si>
    <t>Einlagen in Fonds und Spezialfinanzierungen, Abwasserbeseitigung</t>
  </si>
  <si>
    <t>Einlagen in Fonds und Spezialfinanzierungen, Abfallwirtschaft</t>
  </si>
  <si>
    <t>Einlagen in Fonds und Spezialfinanzierungen, Elektrizitätswerk</t>
  </si>
  <si>
    <t>Entnahmen aus Fonds und Spezialfinanzierungen, Wasserwerk</t>
  </si>
  <si>
    <t>Entnahmen aus Fonds und Spezialfinanzierungen, Abwasserbeseitigung</t>
  </si>
  <si>
    <t>Entnahmen aus Fonds und Spezialfinanzierungen, Abfallwirtschaft</t>
  </si>
  <si>
    <t>Entnahmen aus Fonds und Spezialfinanzierungen, Elektrizitätswerk</t>
  </si>
  <si>
    <t>Entnahmen aus Aufwertungsreserve</t>
  </si>
  <si>
    <t>Investitionsbeiträge an öffentliche Unternehmungen Abwasserbeseitigung</t>
  </si>
  <si>
    <t>Investitionsbeiträge an öffentliche Unternehmungen Abfallwirtschaft</t>
  </si>
  <si>
    <t>Investitionsbeiträge an öffentliche Unternehmungen Elektrizitätswerk</t>
  </si>
  <si>
    <t>Sofern in Spalte A nicht anders erwähnt, sind die Zahlen ab der Artengliederung, der Erfolgsrechnung, der Investitionsrechnung bzw. Bilanz zu übernehmen.</t>
  </si>
  <si>
    <t>F  :  A</t>
  </si>
  <si>
    <t>(F  :  C)  x  100</t>
  </si>
  <si>
    <t>(D  :  B)  x  100</t>
  </si>
  <si>
    <t>(G  :  E)  x  100</t>
  </si>
  <si>
    <t>(G  :  B)  x  100</t>
  </si>
  <si>
    <t>((D  +  H)  :  B)  x  100</t>
  </si>
  <si>
    <t>202_</t>
  </si>
  <si>
    <t>Grundstücke Wasserwerk</t>
  </si>
  <si>
    <t>Grundstücke Abwasserbeseitigung</t>
  </si>
  <si>
    <t>Grundstücke Abfallwirtschaft</t>
  </si>
  <si>
    <t>Grundstücke Elektrizitätswerk</t>
  </si>
  <si>
    <t>Darlehen an öffentliche Unternehmungen Wasserwerk</t>
  </si>
  <si>
    <t>Darlehen an öffentliche Unternehmungen Abwasserbeseitigung</t>
  </si>
  <si>
    <t>Darlehen an öffentliche Unternehmungen Abfallwirtschaft</t>
  </si>
  <si>
    <t>Darlehen an öffentliche Unternehmungen Elektrizitätswerk</t>
  </si>
  <si>
    <t>Darlehen an private Unternehmungen Wasserwerk</t>
  </si>
  <si>
    <t>Darlehen an private Unternehmungen Abwasserbeseitigung</t>
  </si>
  <si>
    <t>Darlehen an private Unternehmungen Abfallwirtschaft</t>
  </si>
  <si>
    <t>Darlehen an private Unternehmungen Elektriziätswerk</t>
  </si>
  <si>
    <t>Darlehen an private Organisationen ohne Erwerbszweck Wasserwerk</t>
  </si>
  <si>
    <t>Darlehen an private Organisationen ohne Erwerbszweck Abwasserbeseitigung</t>
  </si>
  <si>
    <t>Darlehen an private Organisationen ohne Erwerbszweck Abfallwirtschaft</t>
  </si>
  <si>
    <t>Darlehen an private Organisationen ohne Erwerbszweck Elektrizitätswerk</t>
  </si>
  <si>
    <t>Beteiligungen an öffentlichen Unternehmungen Wasserwerk</t>
  </si>
  <si>
    <t>Beteiligungen an öffentlichen Unternehmungen Abwasserbeseitigung</t>
  </si>
  <si>
    <t>Beteiligungen an öffentlichen Unternehmungen Abfallwirtschaft</t>
  </si>
  <si>
    <t>Beteiligungen an öffentlichen Unternehmungen Elektrizitätswerk</t>
  </si>
  <si>
    <t>Beteiligungen an privaten Unternehmungen Wasserwerk</t>
  </si>
  <si>
    <t>Beteiligungen an privaten Unternehmungen Abwasserbeseitigung</t>
  </si>
  <si>
    <t>Beteiligungen an privaten Unternehmungen Abfallwirtschaft</t>
  </si>
  <si>
    <t>Beteiligungen an privaten Unternehmungen Elektrizitätswerk</t>
  </si>
  <si>
    <t>Beteiligungen an privaten Unternehmungen ohne Erwerbszweck Wasserwerk</t>
  </si>
  <si>
    <t>Beteiligungen an privaten Unternehmungen ohne Erwerbszweck Abwasserbeseitigung</t>
  </si>
  <si>
    <t>Beteiligungen an privaten Unternehmungen ohne Erwerbszweck Abfallwirtschaft</t>
  </si>
  <si>
    <t>Beteiligungen an privaten Unternehmungen ohne Erwerbszweck Elektrizitätswerk</t>
  </si>
  <si>
    <t>Planmässige Abschreibungen Strassen / Verkehrswege spezialfinanzierte Gemeindebetriebe</t>
  </si>
  <si>
    <t>Ausserplanmässige Abschreibungen Grundstücke VV spezialfinanzierte Gemeindebetriebe</t>
  </si>
  <si>
    <t>Ausserplanmässige Abschreibungen Strassen / Verkehrswege spezialfinanzierte Gemeindebetriebe</t>
  </si>
  <si>
    <t>-4391</t>
  </si>
  <si>
    <t>Entnahmen aus Spezialfinanzierungen und Fonds</t>
  </si>
  <si>
    <t>Entnahmen aus Spezialfinanzierungen und Fonds des Eigenkapitals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</si>
</sst>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sz val="12"/>
      <color indexed="48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sz val="12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0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9" fontId="9" fillId="0" borderId="0" xfId="0" applyNumberFormat="1" applyFont="1" applyAlignment="1">
      <alignment horizontal="right" vertical="center"/>
    </xf>
    <xf numFmtId="9" fontId="2" fillId="0" borderId="3" xfId="0" applyNumberFormat="1" applyFont="1" applyBorder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5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15" fillId="0" borderId="0" xfId="0" quotePrefix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4" borderId="0" xfId="0" applyFont="1" applyFill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GI\RECHNUNG\2011\Gemeindedateien\4033GD2011R_Mellin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TAG"/>
      <sheetName val="B"/>
      <sheetName val="KTR"/>
      <sheetName val="STE"/>
      <sheetName val="NOT"/>
      <sheetName val="AKTE"/>
      <sheetName val="DAT1"/>
      <sheetName val="DAT2"/>
      <sheetName val="EG"/>
      <sheetName val="F33"/>
      <sheetName val="FA-S"/>
      <sheetName val="NST"/>
      <sheetName val="BTR"/>
      <sheetName val="KA"/>
      <sheetName val="FW"/>
      <sheetName val="OG"/>
      <sheetName val="EW"/>
      <sheetName val="F21"/>
      <sheetName val="KAP"/>
      <sheetName val="LAGE"/>
      <sheetName val="NS"/>
      <sheetName val="KZ"/>
      <sheetName val="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 t="str">
            <v>Baden</v>
          </cell>
        </row>
        <row r="3">
          <cell r="A3" t="str">
            <v>Gemeinde:</v>
          </cell>
          <cell r="B3" t="str">
            <v>5507 Mellingen</v>
          </cell>
          <cell r="C3">
            <v>2011</v>
          </cell>
        </row>
        <row r="5">
          <cell r="A5" t="str">
            <v>Nettoschuld</v>
          </cell>
        </row>
        <row r="6">
          <cell r="A6">
            <v>20</v>
          </cell>
          <cell r="B6" t="str">
            <v>Fremdkapital</v>
          </cell>
          <cell r="C6" t="str">
            <v>+</v>
          </cell>
          <cell r="D6">
            <v>13147986.359999999</v>
          </cell>
        </row>
        <row r="7">
          <cell r="A7">
            <v>22</v>
          </cell>
          <cell r="B7" t="str">
            <v>Verpflichtungen für Spezialfinanzierung</v>
          </cell>
          <cell r="C7" t="str">
            <v>+</v>
          </cell>
          <cell r="D7">
            <v>5814311.9900000002</v>
          </cell>
        </row>
        <row r="8">
          <cell r="B8" t="str">
            <v>(ohne passivierte Abschreibungen)</v>
          </cell>
          <cell r="C8" t="str">
            <v xml:space="preserve"> </v>
          </cell>
        </row>
        <row r="9">
          <cell r="A9">
            <v>10</v>
          </cell>
          <cell r="B9" t="str">
            <v>Finanzvermögen</v>
          </cell>
          <cell r="C9" t="str">
            <v>-</v>
          </cell>
          <cell r="D9">
            <v>11612854.5</v>
          </cell>
        </row>
        <row r="10">
          <cell r="A10">
            <v>12</v>
          </cell>
          <cell r="B10" t="str">
            <v>Vorschüsse für Spezialfinanzierungen</v>
          </cell>
          <cell r="C10" t="str">
            <v>-</v>
          </cell>
          <cell r="D10">
            <v>4449981.4800000004</v>
          </cell>
        </row>
        <row r="11">
          <cell r="A11" t="str">
            <v>=</v>
          </cell>
          <cell r="B11" t="str">
            <v>N e t t o s c h u l d</v>
          </cell>
          <cell r="C11" t="str">
            <v>=</v>
          </cell>
          <cell r="D11">
            <v>2899462.370000001</v>
          </cell>
        </row>
        <row r="13">
          <cell r="A13" t="str">
            <v>Verzinsliche Nettoschuld</v>
          </cell>
        </row>
        <row r="14">
          <cell r="A14">
            <v>2001</v>
          </cell>
          <cell r="B14" t="str">
            <v>Depotgelder</v>
          </cell>
          <cell r="C14" t="str">
            <v>+</v>
          </cell>
          <cell r="D14">
            <v>0</v>
          </cell>
        </row>
        <row r="15">
          <cell r="A15">
            <v>2006</v>
          </cell>
          <cell r="B15" t="str">
            <v>Kontokorrente (ohne Staat/Gemeinden)</v>
          </cell>
          <cell r="C15" t="str">
            <v>+</v>
          </cell>
          <cell r="D15">
            <v>51991.19</v>
          </cell>
        </row>
        <row r="16">
          <cell r="A16">
            <v>201</v>
          </cell>
          <cell r="B16" t="str">
            <v>Kurzfristige Schulden</v>
          </cell>
          <cell r="C16" t="str">
            <v>+</v>
          </cell>
          <cell r="D16">
            <v>0</v>
          </cell>
        </row>
        <row r="17">
          <cell r="A17">
            <v>202</v>
          </cell>
          <cell r="B17" t="str">
            <v>Langfristige Schulden</v>
          </cell>
          <cell r="C17" t="str">
            <v>+</v>
          </cell>
          <cell r="D17">
            <v>8300000</v>
          </cell>
        </row>
        <row r="18">
          <cell r="A18">
            <v>203</v>
          </cell>
          <cell r="B18" t="str">
            <v>Verpflichtungen für Sonderrechnungen (sofern verzinst)             K</v>
          </cell>
          <cell r="C18" t="str">
            <v>+</v>
          </cell>
          <cell r="D18">
            <v>0</v>
          </cell>
        </row>
        <row r="19">
          <cell r="A19">
            <v>228</v>
          </cell>
          <cell r="B19" t="str">
            <v>Verpflichtungen für Eigenwirtschaftsbetriebe</v>
          </cell>
          <cell r="C19" t="str">
            <v>+</v>
          </cell>
          <cell r="D19">
            <v>5193232.29</v>
          </cell>
        </row>
        <row r="20">
          <cell r="C20" t="str">
            <v>+</v>
          </cell>
        </row>
        <row r="21">
          <cell r="B21" t="str">
            <v>abzüglich:</v>
          </cell>
        </row>
        <row r="22">
          <cell r="A22">
            <v>1011</v>
          </cell>
          <cell r="B22" t="str">
            <v>Kontokorrente (ohne Staat/Gemeinden)</v>
          </cell>
          <cell r="C22" t="str">
            <v>-</v>
          </cell>
          <cell r="D22">
            <v>191222.92</v>
          </cell>
        </row>
        <row r="23">
          <cell r="A23">
            <v>1016</v>
          </cell>
          <cell r="B23" t="str">
            <v>Festgelder</v>
          </cell>
          <cell r="C23" t="str">
            <v>-</v>
          </cell>
          <cell r="D23">
            <v>1007307.55</v>
          </cell>
        </row>
        <row r="24">
          <cell r="A24">
            <v>1019</v>
          </cell>
          <cell r="B24" t="str">
            <v>Uebrige  (sofern verzinst)</v>
          </cell>
          <cell r="C24" t="str">
            <v>-</v>
          </cell>
          <cell r="D24">
            <v>0</v>
          </cell>
        </row>
        <row r="25">
          <cell r="A25">
            <v>102</v>
          </cell>
          <cell r="B25" t="str">
            <v>Kapitalanlagen  (1020/1021/1022, ohne ev. AS)</v>
          </cell>
          <cell r="C25" t="str">
            <v>-</v>
          </cell>
          <cell r="D25">
            <v>63300</v>
          </cell>
        </row>
        <row r="26">
          <cell r="A26">
            <v>1023</v>
          </cell>
          <cell r="B26" t="str">
            <v>LS Finanzvermögen *</v>
          </cell>
          <cell r="C26" t="str">
            <v>-</v>
          </cell>
          <cell r="D26">
            <v>1879301.0000000002</v>
          </cell>
        </row>
        <row r="27">
          <cell r="A27">
            <v>115</v>
          </cell>
          <cell r="B27" t="str">
            <v>Darlehen und Beteiligungen  (sofern verzinst)</v>
          </cell>
          <cell r="C27" t="str">
            <v>-</v>
          </cell>
          <cell r="D27">
            <v>0</v>
          </cell>
        </row>
        <row r="28">
          <cell r="A28">
            <v>128</v>
          </cell>
          <cell r="B28" t="str">
            <v>Vorschüsse für Spezialfinanzierungen</v>
          </cell>
          <cell r="C28" t="str">
            <v>-</v>
          </cell>
          <cell r="D28">
            <v>4449981.4800000004</v>
          </cell>
        </row>
        <row r="29">
          <cell r="B29" t="str">
            <v>Aufrechnung Flüssige Mittel</v>
          </cell>
          <cell r="C29" t="str">
            <v>-</v>
          </cell>
          <cell r="D29">
            <v>1663000</v>
          </cell>
        </row>
        <row r="30">
          <cell r="A30" t="str">
            <v>=</v>
          </cell>
          <cell r="B30" t="str">
            <v>Verzinsliche   N e t t o s c h u l d</v>
          </cell>
          <cell r="C30" t="str">
            <v>=</v>
          </cell>
          <cell r="D30">
            <v>4291110.5299999993</v>
          </cell>
        </row>
        <row r="31">
          <cell r="A31" t="str">
            <v>*)    Nettoertrag DS 942 (ohne Buchgewinne), kap. mit 5 %, maximal Bilanzwert</v>
          </cell>
          <cell r="D31">
            <v>30.452449771689484</v>
          </cell>
        </row>
        <row r="33">
          <cell r="A33">
            <v>41242</v>
          </cell>
          <cell r="B33" t="str">
            <v>KH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2"/>
  <sheetViews>
    <sheetView showGridLines="0" tabSelected="1" workbookViewId="0">
      <selection activeCell="E29" sqref="E29"/>
    </sheetView>
  </sheetViews>
  <sheetFormatPr baseColWidth="10" defaultRowHeight="12.75" x14ac:dyDescent="0.2"/>
  <cols>
    <col min="1" max="1" width="63" style="1" customWidth="1"/>
    <col min="2" max="2" width="12.42578125" style="4" bestFit="1" customWidth="1"/>
    <col min="3" max="3" width="12.42578125" style="5" bestFit="1" customWidth="1"/>
    <col min="4" max="4" width="16.28515625" style="55" customWidth="1"/>
    <col min="5" max="5" width="126" style="56" bestFit="1" customWidth="1"/>
    <col min="6" max="16384" width="11.42578125" style="56"/>
  </cols>
  <sheetData>
    <row r="1" spans="1:5" s="20" customFormat="1" ht="30" customHeight="1" x14ac:dyDescent="0.2">
      <c r="A1" s="58" t="s">
        <v>293</v>
      </c>
      <c r="B1" s="59"/>
      <c r="C1" s="59"/>
      <c r="D1" s="59"/>
      <c r="E1" s="59"/>
    </row>
    <row r="2" spans="1:5" s="20" customFormat="1" ht="15" customHeight="1" thickBot="1" x14ac:dyDescent="0.25">
      <c r="B2" s="23"/>
      <c r="C2" s="24"/>
      <c r="D2" s="25"/>
    </row>
    <row r="3" spans="1:5" s="10" customFormat="1" ht="15" customHeight="1" thickTop="1" thickBot="1" x14ac:dyDescent="0.25">
      <c r="A3" s="10" t="s">
        <v>99</v>
      </c>
      <c r="B3" s="26" t="s">
        <v>113</v>
      </c>
      <c r="C3" s="27"/>
      <c r="D3" s="60" t="s">
        <v>318</v>
      </c>
      <c r="E3" s="61"/>
    </row>
    <row r="4" spans="1:5" s="10" customFormat="1" ht="15" customHeight="1" thickTop="1" thickBot="1" x14ac:dyDescent="0.25">
      <c r="A4" s="11"/>
      <c r="B4" s="26"/>
      <c r="C4" s="27"/>
      <c r="D4" s="28"/>
    </row>
    <row r="5" spans="1:5" s="10" customFormat="1" ht="15" customHeight="1" thickTop="1" thickBot="1" x14ac:dyDescent="0.25">
      <c r="A5" s="10" t="s">
        <v>134</v>
      </c>
      <c r="B5" s="41">
        <v>0.99</v>
      </c>
      <c r="C5" s="27"/>
      <c r="D5" s="60" t="s">
        <v>292</v>
      </c>
      <c r="E5" s="61"/>
    </row>
    <row r="6" spans="1:5" s="49" customFormat="1" ht="15" customHeight="1" thickTop="1" x14ac:dyDescent="0.2">
      <c r="A6" s="29"/>
      <c r="B6" s="30"/>
      <c r="C6" s="31"/>
      <c r="D6" s="52"/>
    </row>
    <row r="7" spans="1:5" s="10" customFormat="1" ht="15" customHeight="1" x14ac:dyDescent="0.2">
      <c r="A7" s="10" t="s">
        <v>100</v>
      </c>
      <c r="B7" s="26" t="s">
        <v>325</v>
      </c>
      <c r="C7" s="27"/>
      <c r="D7" s="28"/>
    </row>
    <row r="8" spans="1:5" s="49" customFormat="1" ht="15" customHeight="1" x14ac:dyDescent="0.2">
      <c r="A8" s="10"/>
      <c r="B8" s="30"/>
      <c r="C8" s="31"/>
      <c r="D8" s="52"/>
    </row>
    <row r="9" spans="1:5" s="49" customFormat="1" ht="15" customHeight="1" x14ac:dyDescent="0.2">
      <c r="A9" s="10" t="s">
        <v>17</v>
      </c>
      <c r="B9" s="26">
        <v>5437</v>
      </c>
      <c r="C9" s="27"/>
      <c r="D9" s="52"/>
    </row>
    <row r="10" spans="1:5" s="49" customFormat="1" ht="15" customHeight="1" x14ac:dyDescent="0.2">
      <c r="A10" s="10"/>
      <c r="B10" s="30"/>
      <c r="C10" s="31"/>
      <c r="D10" s="52"/>
    </row>
    <row r="11" spans="1:5" s="49" customFormat="1" ht="15" customHeight="1" x14ac:dyDescent="0.2">
      <c r="A11" s="10"/>
      <c r="B11" s="26" t="s">
        <v>110</v>
      </c>
      <c r="C11" s="27" t="s">
        <v>111</v>
      </c>
      <c r="D11" s="52"/>
    </row>
    <row r="12" spans="1:5" s="49" customFormat="1" ht="15" customHeight="1" x14ac:dyDescent="0.2">
      <c r="A12" s="10" t="s">
        <v>125</v>
      </c>
      <c r="D12" s="52"/>
    </row>
    <row r="13" spans="1:5" s="49" customFormat="1" ht="15" customHeight="1" x14ac:dyDescent="0.2">
      <c r="A13" s="49" t="s">
        <v>168</v>
      </c>
      <c r="B13" s="32">
        <v>13196854.9</v>
      </c>
      <c r="C13" s="48">
        <f>B13</f>
        <v>13196854.9</v>
      </c>
      <c r="D13" s="52">
        <v>40</v>
      </c>
      <c r="E13" s="49" t="s">
        <v>0</v>
      </c>
    </row>
    <row r="14" spans="1:5" s="49" customFormat="1" ht="15" customHeight="1" x14ac:dyDescent="0.2">
      <c r="A14" s="49" t="s">
        <v>168</v>
      </c>
      <c r="B14" s="32">
        <v>1000</v>
      </c>
      <c r="C14" s="33">
        <v>1000</v>
      </c>
      <c r="D14" s="53" t="s">
        <v>174</v>
      </c>
      <c r="E14" s="49" t="s">
        <v>126</v>
      </c>
    </row>
    <row r="15" spans="1:5" s="49" customFormat="1" ht="15" customHeight="1" x14ac:dyDescent="0.2">
      <c r="A15" s="49" t="s">
        <v>168</v>
      </c>
      <c r="B15" s="32">
        <v>1490991.04</v>
      </c>
      <c r="C15" s="33">
        <v>2763244.88</v>
      </c>
      <c r="D15" s="53" t="s">
        <v>175</v>
      </c>
      <c r="E15" s="49" t="s">
        <v>127</v>
      </c>
    </row>
    <row r="16" spans="1:5" s="49" customFormat="1" ht="15" customHeight="1" x14ac:dyDescent="0.2">
      <c r="A16" s="49" t="s">
        <v>168</v>
      </c>
      <c r="B16" s="32">
        <v>0</v>
      </c>
      <c r="C16" s="33">
        <v>0</v>
      </c>
      <c r="D16" s="53" t="s">
        <v>176</v>
      </c>
      <c r="E16" s="49" t="s">
        <v>128</v>
      </c>
    </row>
    <row r="17" spans="1:5" s="49" customFormat="1" ht="15" customHeight="1" x14ac:dyDescent="0.2">
      <c r="A17" s="49" t="s">
        <v>168</v>
      </c>
      <c r="B17" s="32">
        <v>96225.51</v>
      </c>
      <c r="C17" s="33">
        <v>129353.56</v>
      </c>
      <c r="D17" s="53" t="s">
        <v>177</v>
      </c>
      <c r="E17" s="49" t="s">
        <v>3</v>
      </c>
    </row>
    <row r="18" spans="1:5" s="49" customFormat="1" ht="15" customHeight="1" x14ac:dyDescent="0.2">
      <c r="A18" s="49" t="s">
        <v>168</v>
      </c>
      <c r="B18" s="32">
        <v>36637.199999999997</v>
      </c>
      <c r="C18" s="33">
        <v>36637.199999999997</v>
      </c>
      <c r="D18" s="53" t="s">
        <v>178</v>
      </c>
      <c r="E18" s="49" t="s">
        <v>358</v>
      </c>
    </row>
    <row r="19" spans="1:5" s="49" customFormat="1" ht="15" customHeight="1" x14ac:dyDescent="0.2">
      <c r="A19" s="49" t="s">
        <v>168</v>
      </c>
      <c r="B19" s="32">
        <v>15000</v>
      </c>
      <c r="C19" s="33">
        <v>15000</v>
      </c>
      <c r="D19" s="53">
        <v>-451</v>
      </c>
      <c r="E19" s="49" t="s">
        <v>359</v>
      </c>
    </row>
    <row r="20" spans="1:5" s="49" customFormat="1" ht="15" customHeight="1" x14ac:dyDescent="0.2">
      <c r="A20" s="49" t="s">
        <v>168</v>
      </c>
      <c r="B20" s="32">
        <v>726627.42</v>
      </c>
      <c r="C20" s="33">
        <v>743627.42</v>
      </c>
      <c r="D20" s="53" t="s">
        <v>179</v>
      </c>
      <c r="E20" s="49" t="s">
        <v>130</v>
      </c>
    </row>
    <row r="21" spans="1:5" s="49" customFormat="1" ht="15" customHeight="1" x14ac:dyDescent="0.2">
      <c r="A21" s="49" t="s">
        <v>168</v>
      </c>
      <c r="B21" s="32">
        <v>500000</v>
      </c>
      <c r="C21" s="33">
        <v>980000</v>
      </c>
      <c r="D21" s="53" t="s">
        <v>180</v>
      </c>
      <c r="E21" s="49" t="s">
        <v>131</v>
      </c>
    </row>
    <row r="22" spans="1:5" s="49" customFormat="1" ht="15" customHeight="1" x14ac:dyDescent="0.2">
      <c r="A22" s="10"/>
      <c r="B22" s="32">
        <v>980000</v>
      </c>
      <c r="C22" s="48">
        <f>B22</f>
        <v>980000</v>
      </c>
      <c r="D22" s="52">
        <v>-489</v>
      </c>
      <c r="E22" s="49" t="s">
        <v>15</v>
      </c>
    </row>
    <row r="23" spans="1:5" s="49" customFormat="1" ht="15" customHeight="1" x14ac:dyDescent="0.2">
      <c r="A23" s="10"/>
      <c r="B23" s="32">
        <v>80000</v>
      </c>
      <c r="C23" s="44"/>
      <c r="D23" s="53" t="s">
        <v>155</v>
      </c>
      <c r="E23" s="49" t="s">
        <v>164</v>
      </c>
    </row>
    <row r="24" spans="1:5" s="49" customFormat="1" ht="15" customHeight="1" x14ac:dyDescent="0.2">
      <c r="A24" s="40"/>
      <c r="B24" s="32">
        <v>400000</v>
      </c>
      <c r="C24" s="44"/>
      <c r="D24" s="53" t="s">
        <v>152</v>
      </c>
      <c r="E24" s="49" t="s">
        <v>165</v>
      </c>
    </row>
    <row r="25" spans="1:5" s="49" customFormat="1" ht="15" customHeight="1" x14ac:dyDescent="0.2">
      <c r="A25" s="10"/>
      <c r="B25" s="32">
        <v>0</v>
      </c>
      <c r="C25" s="44"/>
      <c r="D25" s="53" t="s">
        <v>153</v>
      </c>
      <c r="E25" s="49" t="s">
        <v>166</v>
      </c>
    </row>
    <row r="26" spans="1:5" s="49" customFormat="1" ht="15" customHeight="1" x14ac:dyDescent="0.2">
      <c r="A26" s="10"/>
      <c r="B26" s="32">
        <v>0</v>
      </c>
      <c r="C26" s="44"/>
      <c r="D26" s="53" t="s">
        <v>154</v>
      </c>
      <c r="E26" s="49" t="s">
        <v>167</v>
      </c>
    </row>
    <row r="27" spans="1:5" s="49" customFormat="1" ht="15" customHeight="1" x14ac:dyDescent="0.2">
      <c r="A27" s="10"/>
      <c r="B27" s="32">
        <v>980000</v>
      </c>
      <c r="C27" s="48">
        <f>B27</f>
        <v>980000</v>
      </c>
      <c r="D27" s="53" t="s">
        <v>181</v>
      </c>
      <c r="E27" s="49" t="s">
        <v>314</v>
      </c>
    </row>
    <row r="28" spans="1:5" s="49" customFormat="1" ht="15" customHeight="1" thickBot="1" x14ac:dyDescent="0.25">
      <c r="A28" s="10"/>
      <c r="B28" s="46">
        <f>B13+B14+B15+B16+B17+B18-B19+B20+B21-B22+B23+B24+B25+B26+B27</f>
        <v>16513336.07</v>
      </c>
      <c r="C28" s="47">
        <f>C13+C14+C15+C16+C17+C18-C19+C20+C21-C22+C27</f>
        <v>17835717.960000001</v>
      </c>
      <c r="D28" s="53"/>
    </row>
    <row r="29" spans="1:5" s="49" customFormat="1" ht="15" customHeight="1" thickTop="1" x14ac:dyDescent="0.2">
      <c r="A29" s="10"/>
      <c r="B29" s="30"/>
      <c r="C29" s="31"/>
      <c r="D29" s="53"/>
    </row>
    <row r="30" spans="1:5" s="49" customFormat="1" ht="15" customHeight="1" x14ac:dyDescent="0.2">
      <c r="A30" s="10"/>
      <c r="B30" s="30"/>
      <c r="C30" s="31"/>
      <c r="D30" s="52"/>
    </row>
    <row r="31" spans="1:5" s="49" customFormat="1" ht="15" customHeight="1" x14ac:dyDescent="0.2">
      <c r="A31" s="10" t="s">
        <v>9</v>
      </c>
      <c r="B31" s="32"/>
      <c r="C31" s="33"/>
      <c r="D31" s="52"/>
    </row>
    <row r="32" spans="1:5" s="49" customFormat="1" ht="15" customHeight="1" x14ac:dyDescent="0.2">
      <c r="A32" s="49" t="s">
        <v>168</v>
      </c>
      <c r="B32" s="32">
        <v>13196854.9</v>
      </c>
      <c r="C32" s="48">
        <f>B32</f>
        <v>13196854.9</v>
      </c>
      <c r="D32" s="52">
        <v>40</v>
      </c>
      <c r="E32" s="49" t="s">
        <v>0</v>
      </c>
    </row>
    <row r="33" spans="1:5" s="49" customFormat="1" ht="15" customHeight="1" x14ac:dyDescent="0.2">
      <c r="A33" s="10"/>
      <c r="B33" s="32">
        <v>0</v>
      </c>
      <c r="C33" s="48">
        <f>B33</f>
        <v>0</v>
      </c>
      <c r="D33" s="53" t="s">
        <v>1</v>
      </c>
      <c r="E33" s="49" t="s">
        <v>2</v>
      </c>
    </row>
    <row r="34" spans="1:5" s="49" customFormat="1" ht="15" customHeight="1" x14ac:dyDescent="0.2">
      <c r="A34" s="10"/>
      <c r="B34" s="32">
        <v>0</v>
      </c>
      <c r="C34" s="48">
        <f>B34</f>
        <v>0</v>
      </c>
      <c r="D34" s="53" t="s">
        <v>98</v>
      </c>
      <c r="E34" s="49" t="s">
        <v>2</v>
      </c>
    </row>
    <row r="35" spans="1:5" s="49" customFormat="1" ht="15" customHeight="1" thickBot="1" x14ac:dyDescent="0.25">
      <c r="A35" s="10"/>
      <c r="B35" s="34">
        <f>B32+B33-B34</f>
        <v>13196854.9</v>
      </c>
      <c r="C35" s="35">
        <f>C32+C33-C34</f>
        <v>13196854.9</v>
      </c>
      <c r="D35" s="53"/>
    </row>
    <row r="36" spans="1:5" s="49" customFormat="1" ht="15" customHeight="1" thickTop="1" x14ac:dyDescent="0.2">
      <c r="A36" s="10"/>
      <c r="B36" s="30"/>
      <c r="C36" s="31"/>
      <c r="D36" s="52"/>
    </row>
    <row r="37" spans="1:5" s="49" customFormat="1" ht="15" customHeight="1" x14ac:dyDescent="0.2">
      <c r="A37" s="10"/>
      <c r="B37" s="30"/>
      <c r="C37" s="31"/>
      <c r="D37" s="52"/>
    </row>
    <row r="38" spans="1:5" s="49" customFormat="1" ht="15" customHeight="1" x14ac:dyDescent="0.2">
      <c r="A38" s="10" t="s">
        <v>114</v>
      </c>
      <c r="B38" s="32"/>
      <c r="C38" s="33"/>
      <c r="D38" s="52"/>
    </row>
    <row r="39" spans="1:5" s="49" customFormat="1" ht="15" customHeight="1" x14ac:dyDescent="0.2">
      <c r="A39" s="10"/>
      <c r="B39" s="32">
        <v>59168.3</v>
      </c>
      <c r="C39" s="48">
        <f>B39</f>
        <v>59168.3</v>
      </c>
      <c r="D39" s="52">
        <v>340</v>
      </c>
      <c r="E39" s="49" t="s">
        <v>115</v>
      </c>
    </row>
    <row r="40" spans="1:5" s="49" customFormat="1" ht="15" customHeight="1" x14ac:dyDescent="0.2">
      <c r="A40" s="10"/>
      <c r="B40" s="32">
        <v>0</v>
      </c>
      <c r="C40" s="44"/>
      <c r="D40" s="53" t="s">
        <v>141</v>
      </c>
      <c r="E40" s="49" t="s">
        <v>156</v>
      </c>
    </row>
    <row r="41" spans="1:5" s="49" customFormat="1" ht="15" customHeight="1" x14ac:dyDescent="0.2">
      <c r="A41" s="10"/>
      <c r="B41" s="32">
        <v>0</v>
      </c>
      <c r="C41" s="44"/>
      <c r="D41" s="53" t="s">
        <v>144</v>
      </c>
      <c r="E41" s="49" t="s">
        <v>157</v>
      </c>
    </row>
    <row r="42" spans="1:5" s="49" customFormat="1" ht="15" customHeight="1" x14ac:dyDescent="0.2">
      <c r="A42" s="10"/>
      <c r="B42" s="32">
        <v>0</v>
      </c>
      <c r="C42" s="44"/>
      <c r="D42" s="53" t="s">
        <v>143</v>
      </c>
      <c r="E42" s="49" t="s">
        <v>158</v>
      </c>
    </row>
    <row r="43" spans="1:5" s="49" customFormat="1" ht="15" customHeight="1" x14ac:dyDescent="0.2">
      <c r="A43" s="40"/>
      <c r="B43" s="32">
        <v>0</v>
      </c>
      <c r="C43" s="44"/>
      <c r="D43" s="53" t="s">
        <v>142</v>
      </c>
      <c r="E43" s="49" t="s">
        <v>159</v>
      </c>
    </row>
    <row r="44" spans="1:5" s="49" customFormat="1" ht="15" customHeight="1" x14ac:dyDescent="0.2">
      <c r="A44" s="40"/>
      <c r="B44" s="32">
        <v>85374.41</v>
      </c>
      <c r="C44" s="48">
        <f>B44</f>
        <v>85374.41</v>
      </c>
      <c r="D44" s="53">
        <v>-440</v>
      </c>
      <c r="E44" s="49" t="s">
        <v>116</v>
      </c>
    </row>
    <row r="45" spans="1:5" s="49" customFormat="1" ht="15" customHeight="1" x14ac:dyDescent="0.2">
      <c r="A45" s="10"/>
      <c r="B45" s="32">
        <v>962.1</v>
      </c>
      <c r="C45" s="44"/>
      <c r="D45" s="53" t="s">
        <v>145</v>
      </c>
      <c r="E45" s="49" t="s">
        <v>160</v>
      </c>
    </row>
    <row r="46" spans="1:5" s="49" customFormat="1" ht="15" customHeight="1" x14ac:dyDescent="0.2">
      <c r="A46" s="10"/>
      <c r="B46" s="32">
        <v>30956.45</v>
      </c>
      <c r="C46" s="44"/>
      <c r="D46" s="53" t="s">
        <v>146</v>
      </c>
      <c r="E46" s="49" t="s">
        <v>161</v>
      </c>
    </row>
    <row r="47" spans="1:5" s="49" customFormat="1" ht="15" customHeight="1" x14ac:dyDescent="0.2">
      <c r="A47" s="40"/>
      <c r="B47" s="32">
        <v>1209.5</v>
      </c>
      <c r="C47" s="44"/>
      <c r="D47" s="53" t="s">
        <v>147</v>
      </c>
      <c r="E47" s="49" t="s">
        <v>162</v>
      </c>
    </row>
    <row r="48" spans="1:5" s="49" customFormat="1" ht="15" customHeight="1" x14ac:dyDescent="0.2">
      <c r="A48" s="10"/>
      <c r="B48" s="32">
        <v>0</v>
      </c>
      <c r="C48" s="44"/>
      <c r="D48" s="53" t="s">
        <v>148</v>
      </c>
      <c r="E48" s="49" t="s">
        <v>163</v>
      </c>
    </row>
    <row r="49" spans="1:5" s="49" customFormat="1" ht="15" customHeight="1" thickBot="1" x14ac:dyDescent="0.25">
      <c r="A49" s="10"/>
      <c r="B49" s="34">
        <f>SUM(B39-B40-B41-B42-B43-B44+B45+B46+B47+B48)</f>
        <v>6921.9399999999987</v>
      </c>
      <c r="C49" s="35">
        <f>SUM(C39-C44)</f>
        <v>-26206.11</v>
      </c>
      <c r="D49" s="53"/>
    </row>
    <row r="50" spans="1:5" s="49" customFormat="1" ht="15" customHeight="1" thickTop="1" x14ac:dyDescent="0.2">
      <c r="A50" s="10"/>
      <c r="B50" s="30"/>
      <c r="C50" s="31"/>
      <c r="D50" s="52"/>
    </row>
    <row r="51" spans="1:5" s="49" customFormat="1" ht="15" customHeight="1" x14ac:dyDescent="0.2">
      <c r="A51" s="10"/>
      <c r="B51" s="30"/>
      <c r="C51" s="31"/>
      <c r="D51" s="52"/>
    </row>
    <row r="52" spans="1:5" s="49" customFormat="1" ht="15" customHeight="1" x14ac:dyDescent="0.2">
      <c r="A52" s="10" t="s">
        <v>4</v>
      </c>
      <c r="B52" s="32"/>
      <c r="C52" s="33"/>
      <c r="D52" s="52"/>
    </row>
    <row r="53" spans="1:5" s="49" customFormat="1" ht="15" customHeight="1" x14ac:dyDescent="0.2">
      <c r="A53" s="10"/>
      <c r="B53" s="32">
        <v>2423511.7599999998</v>
      </c>
      <c r="C53" s="48">
        <f>B53</f>
        <v>2423511.7599999998</v>
      </c>
      <c r="D53" s="52">
        <v>6900</v>
      </c>
      <c r="E53" s="49" t="s">
        <v>27</v>
      </c>
    </row>
    <row r="54" spans="1:5" s="49" customFormat="1" ht="15" customHeight="1" x14ac:dyDescent="0.2">
      <c r="A54" s="10"/>
      <c r="B54" s="32">
        <v>117217.8</v>
      </c>
      <c r="C54" s="44"/>
      <c r="D54" s="53" t="s">
        <v>23</v>
      </c>
      <c r="E54" s="49" t="s">
        <v>28</v>
      </c>
    </row>
    <row r="55" spans="1:5" s="49" customFormat="1" ht="15" customHeight="1" x14ac:dyDescent="0.2">
      <c r="A55" s="10"/>
      <c r="B55" s="32">
        <v>284923.65000000002</v>
      </c>
      <c r="C55" s="44"/>
      <c r="D55" s="53" t="s">
        <v>24</v>
      </c>
      <c r="E55" s="49" t="s">
        <v>29</v>
      </c>
    </row>
    <row r="56" spans="1:5" s="49" customFormat="1" ht="15" customHeight="1" x14ac:dyDescent="0.2">
      <c r="A56" s="10"/>
      <c r="B56" s="32">
        <v>0</v>
      </c>
      <c r="C56" s="44"/>
      <c r="D56" s="53" t="s">
        <v>25</v>
      </c>
      <c r="E56" s="49" t="s">
        <v>30</v>
      </c>
    </row>
    <row r="57" spans="1:5" s="49" customFormat="1" ht="15" customHeight="1" x14ac:dyDescent="0.2">
      <c r="A57" s="10"/>
      <c r="B57" s="32">
        <v>0</v>
      </c>
      <c r="C57" s="44"/>
      <c r="D57" s="53" t="s">
        <v>26</v>
      </c>
      <c r="E57" s="49" t="s">
        <v>31</v>
      </c>
    </row>
    <row r="58" spans="1:5" s="49" customFormat="1" ht="15" customHeight="1" x14ac:dyDescent="0.2">
      <c r="A58" s="40"/>
      <c r="B58" s="32">
        <v>1223330</v>
      </c>
      <c r="C58" s="48">
        <f>B58</f>
        <v>1223330</v>
      </c>
      <c r="D58" s="53" t="s">
        <v>37</v>
      </c>
      <c r="E58" s="49" t="s">
        <v>36</v>
      </c>
    </row>
    <row r="59" spans="1:5" s="49" customFormat="1" ht="15" customHeight="1" x14ac:dyDescent="0.2">
      <c r="A59" s="10"/>
      <c r="B59" s="32">
        <v>387720</v>
      </c>
      <c r="C59" s="44"/>
      <c r="D59" s="53" t="s">
        <v>38</v>
      </c>
      <c r="E59" s="49" t="s">
        <v>33</v>
      </c>
    </row>
    <row r="60" spans="1:5" s="49" customFormat="1" ht="15" customHeight="1" x14ac:dyDescent="0.2">
      <c r="A60" s="10"/>
      <c r="B60" s="32">
        <v>615610</v>
      </c>
      <c r="C60" s="44"/>
      <c r="D60" s="53" t="s">
        <v>39</v>
      </c>
      <c r="E60" s="49" t="s">
        <v>32</v>
      </c>
    </row>
    <row r="61" spans="1:5" s="49" customFormat="1" ht="15" customHeight="1" x14ac:dyDescent="0.2">
      <c r="A61" s="10"/>
      <c r="B61" s="32">
        <v>0</v>
      </c>
      <c r="C61" s="44"/>
      <c r="D61" s="53" t="s">
        <v>40</v>
      </c>
      <c r="E61" s="49" t="s">
        <v>34</v>
      </c>
    </row>
    <row r="62" spans="1:5" s="49" customFormat="1" ht="15" customHeight="1" x14ac:dyDescent="0.2">
      <c r="A62" s="10"/>
      <c r="B62" s="32">
        <v>0</v>
      </c>
      <c r="C62" s="44"/>
      <c r="D62" s="53" t="s">
        <v>41</v>
      </c>
      <c r="E62" s="49" t="s">
        <v>35</v>
      </c>
    </row>
    <row r="63" spans="1:5" s="49" customFormat="1" ht="15" customHeight="1" thickBot="1" x14ac:dyDescent="0.25">
      <c r="A63" s="10"/>
      <c r="B63" s="34">
        <f>SUM(B53-B54-B55-B56-B57-B58+B59+B60+B61+B62)</f>
        <v>1801370.31</v>
      </c>
      <c r="C63" s="35">
        <f>SUM(C53-C58)</f>
        <v>1200181.7599999998</v>
      </c>
      <c r="D63" s="53"/>
    </row>
    <row r="64" spans="1:5" s="49" customFormat="1" ht="15" customHeight="1" thickTop="1" x14ac:dyDescent="0.2">
      <c r="A64" s="10"/>
      <c r="B64" s="30"/>
      <c r="C64" s="31"/>
      <c r="D64" s="52"/>
    </row>
    <row r="65" spans="1:5" s="49" customFormat="1" ht="15" customHeight="1" x14ac:dyDescent="0.2">
      <c r="A65" s="10"/>
      <c r="B65" s="30"/>
      <c r="C65" s="31"/>
      <c r="D65" s="52"/>
    </row>
    <row r="66" spans="1:5" s="49" customFormat="1" ht="15" customHeight="1" x14ac:dyDescent="0.2">
      <c r="A66" s="10" t="s">
        <v>5</v>
      </c>
      <c r="B66" s="32"/>
      <c r="C66" s="33"/>
      <c r="D66" s="52"/>
    </row>
    <row r="67" spans="1:5" s="49" customFormat="1" ht="15" customHeight="1" x14ac:dyDescent="0.2">
      <c r="A67" s="10"/>
      <c r="B67" s="32">
        <v>5785276.9500000002</v>
      </c>
      <c r="C67" s="48">
        <f>B67</f>
        <v>5785276.9500000002</v>
      </c>
      <c r="D67" s="52">
        <v>20</v>
      </c>
      <c r="E67" s="49" t="s">
        <v>7</v>
      </c>
    </row>
    <row r="68" spans="1:5" s="49" customFormat="1" ht="15" customHeight="1" x14ac:dyDescent="0.2">
      <c r="A68" s="10"/>
      <c r="B68" s="32">
        <v>417487.34</v>
      </c>
      <c r="C68" s="44"/>
      <c r="D68" s="53" t="s">
        <v>136</v>
      </c>
      <c r="E68" s="49" t="s">
        <v>42</v>
      </c>
    </row>
    <row r="69" spans="1:5" s="49" customFormat="1" ht="15" customHeight="1" x14ac:dyDescent="0.2">
      <c r="A69" s="10"/>
      <c r="B69" s="32">
        <v>5400665.4800000004</v>
      </c>
      <c r="C69" s="44"/>
      <c r="D69" s="53" t="s">
        <v>137</v>
      </c>
      <c r="E69" s="49" t="s">
        <v>43</v>
      </c>
    </row>
    <row r="70" spans="1:5" s="49" customFormat="1" ht="15" customHeight="1" x14ac:dyDescent="0.2">
      <c r="A70" s="40"/>
      <c r="B70" s="32">
        <v>251989.16</v>
      </c>
      <c r="C70" s="44"/>
      <c r="D70" s="53" t="s">
        <v>138</v>
      </c>
      <c r="E70" s="49" t="s">
        <v>45</v>
      </c>
    </row>
    <row r="71" spans="1:5" s="49" customFormat="1" ht="15" customHeight="1" x14ac:dyDescent="0.2">
      <c r="A71" s="10"/>
      <c r="B71" s="32">
        <v>0</v>
      </c>
      <c r="C71" s="44"/>
      <c r="D71" s="53" t="s">
        <v>139</v>
      </c>
      <c r="E71" s="49" t="s">
        <v>44</v>
      </c>
    </row>
    <row r="72" spans="1:5" s="49" customFormat="1" ht="15" customHeight="1" x14ac:dyDescent="0.2">
      <c r="A72" s="10"/>
      <c r="B72" s="32">
        <v>70000</v>
      </c>
      <c r="C72" s="44"/>
      <c r="D72" s="53" t="s">
        <v>140</v>
      </c>
      <c r="E72" s="49" t="s">
        <v>150</v>
      </c>
    </row>
    <row r="73" spans="1:5" s="49" customFormat="1" ht="15" customHeight="1" x14ac:dyDescent="0.2">
      <c r="A73" s="10"/>
      <c r="B73" s="43"/>
      <c r="C73" s="33">
        <v>1864716.15</v>
      </c>
      <c r="D73" s="53" t="s">
        <v>149</v>
      </c>
      <c r="E73" s="49" t="s">
        <v>135</v>
      </c>
    </row>
    <row r="74" spans="1:5" s="49" customFormat="1" ht="15" customHeight="1" x14ac:dyDescent="0.2">
      <c r="A74" s="10"/>
      <c r="B74" s="32">
        <v>0</v>
      </c>
      <c r="C74" s="44"/>
      <c r="D74" s="53">
        <v>-14001</v>
      </c>
      <c r="E74" s="49" t="s">
        <v>326</v>
      </c>
    </row>
    <row r="75" spans="1:5" s="49" customFormat="1" ht="15" customHeight="1" x14ac:dyDescent="0.2">
      <c r="A75" s="10"/>
      <c r="B75" s="32">
        <v>0</v>
      </c>
      <c r="C75" s="44"/>
      <c r="D75" s="53">
        <v>-14002</v>
      </c>
      <c r="E75" s="49" t="s">
        <v>327</v>
      </c>
    </row>
    <row r="76" spans="1:5" s="49" customFormat="1" ht="15" customHeight="1" x14ac:dyDescent="0.2">
      <c r="A76" s="10"/>
      <c r="B76" s="32">
        <v>0</v>
      </c>
      <c r="C76" s="44"/>
      <c r="D76" s="53">
        <v>-14003</v>
      </c>
      <c r="E76" s="49" t="s">
        <v>328</v>
      </c>
    </row>
    <row r="77" spans="1:5" s="49" customFormat="1" ht="15" customHeight="1" x14ac:dyDescent="0.2">
      <c r="A77" s="10"/>
      <c r="B77" s="32">
        <v>0</v>
      </c>
      <c r="C77" s="44"/>
      <c r="D77" s="53">
        <v>-14004</v>
      </c>
      <c r="E77" s="49" t="s">
        <v>329</v>
      </c>
    </row>
    <row r="78" spans="1:5" s="49" customFormat="1" ht="15" customHeight="1" x14ac:dyDescent="0.2">
      <c r="A78" s="40"/>
      <c r="B78" s="32">
        <v>2266949.2000000002</v>
      </c>
      <c r="C78" s="44"/>
      <c r="D78" s="53" t="s">
        <v>191</v>
      </c>
      <c r="E78" s="49" t="s">
        <v>207</v>
      </c>
    </row>
    <row r="79" spans="1:5" s="49" customFormat="1" ht="15" customHeight="1" x14ac:dyDescent="0.2">
      <c r="A79" s="10"/>
      <c r="B79" s="32">
        <v>4805073.3</v>
      </c>
      <c r="C79" s="44"/>
      <c r="D79" s="53" t="s">
        <v>192</v>
      </c>
      <c r="E79" s="49" t="s">
        <v>211</v>
      </c>
    </row>
    <row r="80" spans="1:5" s="49" customFormat="1" ht="15" customHeight="1" x14ac:dyDescent="0.2">
      <c r="A80" s="10"/>
      <c r="B80" s="32">
        <v>0</v>
      </c>
      <c r="C80" s="44"/>
      <c r="D80" s="53" t="s">
        <v>193</v>
      </c>
      <c r="E80" s="49" t="s">
        <v>215</v>
      </c>
    </row>
    <row r="81" spans="1:5" s="49" customFormat="1" ht="15" customHeight="1" x14ac:dyDescent="0.2">
      <c r="A81" s="10"/>
      <c r="B81" s="32">
        <v>0</v>
      </c>
      <c r="C81" s="44"/>
      <c r="D81" s="53" t="s">
        <v>194</v>
      </c>
      <c r="E81" s="49" t="s">
        <v>219</v>
      </c>
    </row>
    <row r="82" spans="1:5" s="49" customFormat="1" ht="15" customHeight="1" x14ac:dyDescent="0.2">
      <c r="A82" s="10"/>
      <c r="B82" s="32">
        <v>589261.1</v>
      </c>
      <c r="C82" s="44"/>
      <c r="D82" s="53" t="s">
        <v>195</v>
      </c>
      <c r="E82" s="49" t="s">
        <v>208</v>
      </c>
    </row>
    <row r="83" spans="1:5" s="49" customFormat="1" ht="15" customHeight="1" x14ac:dyDescent="0.2">
      <c r="A83" s="10"/>
      <c r="B83" s="32">
        <v>0</v>
      </c>
      <c r="C83" s="44"/>
      <c r="D83" s="53" t="s">
        <v>196</v>
      </c>
      <c r="E83" s="49" t="s">
        <v>212</v>
      </c>
    </row>
    <row r="84" spans="1:5" s="49" customFormat="1" ht="15" customHeight="1" x14ac:dyDescent="0.2">
      <c r="A84" s="10"/>
      <c r="B84" s="32">
        <v>0</v>
      </c>
      <c r="C84" s="44"/>
      <c r="D84" s="53" t="s">
        <v>197</v>
      </c>
      <c r="E84" s="49" t="s">
        <v>216</v>
      </c>
    </row>
    <row r="85" spans="1:5" s="49" customFormat="1" ht="15" customHeight="1" x14ac:dyDescent="0.2">
      <c r="A85" s="10"/>
      <c r="B85" s="32">
        <v>0</v>
      </c>
      <c r="C85" s="44"/>
      <c r="D85" s="53" t="s">
        <v>198</v>
      </c>
      <c r="E85" s="49" t="s">
        <v>220</v>
      </c>
    </row>
    <row r="86" spans="1:5" s="49" customFormat="1" ht="15" customHeight="1" x14ac:dyDescent="0.2">
      <c r="A86" s="10"/>
      <c r="B86" s="32">
        <v>68688</v>
      </c>
      <c r="C86" s="44"/>
      <c r="D86" s="53" t="s">
        <v>199</v>
      </c>
      <c r="E86" s="49" t="s">
        <v>209</v>
      </c>
    </row>
    <row r="87" spans="1:5" s="49" customFormat="1" ht="15" customHeight="1" x14ac:dyDescent="0.2">
      <c r="A87" s="10"/>
      <c r="B87" s="32">
        <v>0</v>
      </c>
      <c r="C87" s="44"/>
      <c r="D87" s="53" t="s">
        <v>200</v>
      </c>
      <c r="E87" s="49" t="s">
        <v>213</v>
      </c>
    </row>
    <row r="88" spans="1:5" s="49" customFormat="1" ht="15" customHeight="1" x14ac:dyDescent="0.2">
      <c r="A88" s="10"/>
      <c r="B88" s="32">
        <v>0</v>
      </c>
      <c r="C88" s="44"/>
      <c r="D88" s="53" t="s">
        <v>201</v>
      </c>
      <c r="E88" s="49" t="s">
        <v>217</v>
      </c>
    </row>
    <row r="89" spans="1:5" s="49" customFormat="1" ht="15" customHeight="1" x14ac:dyDescent="0.2">
      <c r="A89" s="10"/>
      <c r="B89" s="32">
        <v>0</v>
      </c>
      <c r="C89" s="44"/>
      <c r="D89" s="53" t="s">
        <v>202</v>
      </c>
      <c r="E89" s="49" t="s">
        <v>221</v>
      </c>
    </row>
    <row r="90" spans="1:5" s="49" customFormat="1" ht="15" customHeight="1" x14ac:dyDescent="0.2">
      <c r="A90" s="10"/>
      <c r="B90" s="32">
        <v>92572.95</v>
      </c>
      <c r="C90" s="44"/>
      <c r="D90" s="53" t="s">
        <v>203</v>
      </c>
      <c r="E90" s="49" t="s">
        <v>210</v>
      </c>
    </row>
    <row r="91" spans="1:5" s="49" customFormat="1" ht="15" customHeight="1" x14ac:dyDescent="0.2">
      <c r="A91" s="10"/>
      <c r="B91" s="32">
        <v>332257.15000000002</v>
      </c>
      <c r="C91" s="44"/>
      <c r="D91" s="53" t="s">
        <v>204</v>
      </c>
      <c r="E91" s="49" t="s">
        <v>214</v>
      </c>
    </row>
    <row r="92" spans="1:5" s="49" customFormat="1" ht="15" customHeight="1" x14ac:dyDescent="0.2">
      <c r="A92" s="10"/>
      <c r="B92" s="32">
        <v>0</v>
      </c>
      <c r="C92" s="44"/>
      <c r="D92" s="53" t="s">
        <v>205</v>
      </c>
      <c r="E92" s="49" t="s">
        <v>218</v>
      </c>
    </row>
    <row r="93" spans="1:5" s="49" customFormat="1" ht="15" customHeight="1" x14ac:dyDescent="0.2">
      <c r="A93" s="10"/>
      <c r="B93" s="32">
        <v>0</v>
      </c>
      <c r="C93" s="44"/>
      <c r="D93" s="53" t="s">
        <v>206</v>
      </c>
      <c r="E93" s="49" t="s">
        <v>222</v>
      </c>
    </row>
    <row r="94" spans="1:5" s="49" customFormat="1" ht="15" customHeight="1" x14ac:dyDescent="0.2">
      <c r="A94" s="10"/>
      <c r="B94" s="32">
        <v>0</v>
      </c>
      <c r="C94" s="44"/>
      <c r="D94" s="53" t="s">
        <v>230</v>
      </c>
      <c r="E94" s="49" t="s">
        <v>234</v>
      </c>
    </row>
    <row r="95" spans="1:5" s="49" customFormat="1" ht="15" customHeight="1" x14ac:dyDescent="0.2">
      <c r="A95" s="10"/>
      <c r="B95" s="32">
        <v>0</v>
      </c>
      <c r="C95" s="44"/>
      <c r="D95" s="53" t="s">
        <v>231</v>
      </c>
      <c r="E95" s="49" t="s">
        <v>235</v>
      </c>
    </row>
    <row r="96" spans="1:5" s="49" customFormat="1" ht="15" customHeight="1" x14ac:dyDescent="0.2">
      <c r="A96" s="10"/>
      <c r="B96" s="32">
        <v>0</v>
      </c>
      <c r="C96" s="44"/>
      <c r="D96" s="53" t="s">
        <v>232</v>
      </c>
      <c r="E96" s="49" t="s">
        <v>236</v>
      </c>
    </row>
    <row r="97" spans="1:5" s="49" customFormat="1" ht="15" customHeight="1" x14ac:dyDescent="0.2">
      <c r="A97" s="10"/>
      <c r="B97" s="32">
        <v>0</v>
      </c>
      <c r="C97" s="44"/>
      <c r="D97" s="53" t="s">
        <v>233</v>
      </c>
      <c r="E97" s="49" t="s">
        <v>237</v>
      </c>
    </row>
    <row r="98" spans="1:5" s="49" customFormat="1" ht="15" customHeight="1" x14ac:dyDescent="0.2">
      <c r="A98" s="10"/>
      <c r="B98" s="32">
        <v>0</v>
      </c>
      <c r="C98" s="44"/>
      <c r="D98" s="53" t="s">
        <v>238</v>
      </c>
      <c r="E98" s="49" t="s">
        <v>242</v>
      </c>
    </row>
    <row r="99" spans="1:5" s="49" customFormat="1" ht="15" customHeight="1" x14ac:dyDescent="0.2">
      <c r="A99" s="10"/>
      <c r="B99" s="32">
        <v>0</v>
      </c>
      <c r="C99" s="44"/>
      <c r="D99" s="53" t="s">
        <v>239</v>
      </c>
      <c r="E99" s="49" t="s">
        <v>243</v>
      </c>
    </row>
    <row r="100" spans="1:5" s="49" customFormat="1" ht="15" customHeight="1" x14ac:dyDescent="0.2">
      <c r="A100" s="10"/>
      <c r="B100" s="32">
        <v>0</v>
      </c>
      <c r="C100" s="44"/>
      <c r="D100" s="53" t="s">
        <v>240</v>
      </c>
      <c r="E100" s="49" t="s">
        <v>244</v>
      </c>
    </row>
    <row r="101" spans="1:5" s="49" customFormat="1" ht="15" customHeight="1" x14ac:dyDescent="0.2">
      <c r="A101" s="10"/>
      <c r="B101" s="32">
        <v>0</v>
      </c>
      <c r="C101" s="44"/>
      <c r="D101" s="53" t="s">
        <v>241</v>
      </c>
      <c r="E101" s="49" t="s">
        <v>245</v>
      </c>
    </row>
    <row r="102" spans="1:5" s="49" customFormat="1" ht="15" customHeight="1" x14ac:dyDescent="0.2">
      <c r="A102" s="10"/>
      <c r="B102" s="32">
        <v>4649</v>
      </c>
      <c r="C102" s="44"/>
      <c r="D102" s="53" t="s">
        <v>223</v>
      </c>
      <c r="E102" s="49" t="s">
        <v>246</v>
      </c>
    </row>
    <row r="103" spans="1:5" s="49" customFormat="1" ht="15" customHeight="1" x14ac:dyDescent="0.2">
      <c r="A103" s="10"/>
      <c r="B103" s="32">
        <v>50796.65</v>
      </c>
      <c r="C103" s="44"/>
      <c r="D103" s="53" t="s">
        <v>250</v>
      </c>
      <c r="E103" s="49" t="s">
        <v>247</v>
      </c>
    </row>
    <row r="104" spans="1:5" s="49" customFormat="1" ht="15" customHeight="1" x14ac:dyDescent="0.2">
      <c r="A104" s="10"/>
      <c r="B104" s="32">
        <v>0</v>
      </c>
      <c r="C104" s="44"/>
      <c r="D104" s="53" t="s">
        <v>251</v>
      </c>
      <c r="E104" s="49" t="s">
        <v>248</v>
      </c>
    </row>
    <row r="105" spans="1:5" s="49" customFormat="1" ht="15" customHeight="1" x14ac:dyDescent="0.2">
      <c r="A105" s="10"/>
      <c r="B105" s="32">
        <v>0</v>
      </c>
      <c r="C105" s="44"/>
      <c r="D105" s="53" t="s">
        <v>252</v>
      </c>
      <c r="E105" s="49" t="s">
        <v>249</v>
      </c>
    </row>
    <row r="106" spans="1:5" s="49" customFormat="1" ht="15" customHeight="1" x14ac:dyDescent="0.2">
      <c r="A106" s="10"/>
      <c r="B106" s="32">
        <v>0</v>
      </c>
      <c r="C106" s="44"/>
      <c r="D106" s="53">
        <v>-14441</v>
      </c>
      <c r="E106" s="49" t="s">
        <v>330</v>
      </c>
    </row>
    <row r="107" spans="1:5" s="49" customFormat="1" ht="15" customHeight="1" x14ac:dyDescent="0.2">
      <c r="A107" s="10"/>
      <c r="B107" s="32">
        <v>0</v>
      </c>
      <c r="C107" s="44"/>
      <c r="D107" s="53">
        <v>-14442</v>
      </c>
      <c r="E107" s="49" t="s">
        <v>331</v>
      </c>
    </row>
    <row r="108" spans="1:5" s="49" customFormat="1" ht="15" customHeight="1" x14ac:dyDescent="0.2">
      <c r="A108" s="10"/>
      <c r="B108" s="32">
        <v>0</v>
      </c>
      <c r="C108" s="44"/>
      <c r="D108" s="53">
        <v>-14443</v>
      </c>
      <c r="E108" s="49" t="s">
        <v>332</v>
      </c>
    </row>
    <row r="109" spans="1:5" s="49" customFormat="1" ht="15" customHeight="1" x14ac:dyDescent="0.2">
      <c r="A109" s="10"/>
      <c r="B109" s="32">
        <v>0</v>
      </c>
      <c r="C109" s="44"/>
      <c r="D109" s="53">
        <v>-14444</v>
      </c>
      <c r="E109" s="49" t="s">
        <v>333</v>
      </c>
    </row>
    <row r="110" spans="1:5" s="49" customFormat="1" ht="15" customHeight="1" x14ac:dyDescent="0.2">
      <c r="A110" s="10"/>
      <c r="B110" s="32">
        <v>0</v>
      </c>
      <c r="C110" s="44"/>
      <c r="D110" s="53">
        <v>-14451</v>
      </c>
      <c r="E110" s="49" t="s">
        <v>334</v>
      </c>
    </row>
    <row r="111" spans="1:5" s="49" customFormat="1" ht="15" customHeight="1" x14ac:dyDescent="0.2">
      <c r="A111" s="10"/>
      <c r="B111" s="32">
        <v>0</v>
      </c>
      <c r="C111" s="44"/>
      <c r="D111" s="53">
        <v>-14452</v>
      </c>
      <c r="E111" s="49" t="s">
        <v>335</v>
      </c>
    </row>
    <row r="112" spans="1:5" s="49" customFormat="1" ht="15" customHeight="1" x14ac:dyDescent="0.2">
      <c r="A112" s="10"/>
      <c r="B112" s="32">
        <v>0</v>
      </c>
      <c r="C112" s="44"/>
      <c r="D112" s="53">
        <v>-14453</v>
      </c>
      <c r="E112" s="49" t="s">
        <v>336</v>
      </c>
    </row>
    <row r="113" spans="1:5" s="49" customFormat="1" ht="15" customHeight="1" x14ac:dyDescent="0.2">
      <c r="A113" s="10"/>
      <c r="B113" s="32">
        <v>0</v>
      </c>
      <c r="C113" s="44"/>
      <c r="D113" s="53">
        <v>-14454</v>
      </c>
      <c r="E113" s="49" t="s">
        <v>337</v>
      </c>
    </row>
    <row r="114" spans="1:5" s="49" customFormat="1" ht="15" customHeight="1" x14ac:dyDescent="0.2">
      <c r="A114" s="10"/>
      <c r="B114" s="32">
        <v>0</v>
      </c>
      <c r="C114" s="44"/>
      <c r="D114" s="53">
        <v>-14461</v>
      </c>
      <c r="E114" s="49" t="s">
        <v>338</v>
      </c>
    </row>
    <row r="115" spans="1:5" s="49" customFormat="1" ht="15" customHeight="1" x14ac:dyDescent="0.2">
      <c r="A115" s="10"/>
      <c r="B115" s="32">
        <v>0</v>
      </c>
      <c r="C115" s="44"/>
      <c r="D115" s="53">
        <v>-14462</v>
      </c>
      <c r="E115" s="49" t="s">
        <v>339</v>
      </c>
    </row>
    <row r="116" spans="1:5" s="49" customFormat="1" ht="15" customHeight="1" x14ac:dyDescent="0.2">
      <c r="A116" s="10"/>
      <c r="B116" s="32">
        <v>0</v>
      </c>
      <c r="C116" s="44"/>
      <c r="D116" s="53">
        <v>-14463</v>
      </c>
      <c r="E116" s="49" t="s">
        <v>340</v>
      </c>
    </row>
    <row r="117" spans="1:5" s="49" customFormat="1" ht="15" customHeight="1" x14ac:dyDescent="0.2">
      <c r="A117" s="10"/>
      <c r="B117" s="32">
        <v>0</v>
      </c>
      <c r="C117" s="44"/>
      <c r="D117" s="53">
        <v>-14464</v>
      </c>
      <c r="E117" s="49" t="s">
        <v>341</v>
      </c>
    </row>
    <row r="118" spans="1:5" s="49" customFormat="1" ht="15" customHeight="1" x14ac:dyDescent="0.2">
      <c r="A118" s="10"/>
      <c r="B118" s="32">
        <v>0</v>
      </c>
      <c r="C118" s="44"/>
      <c r="D118" s="53">
        <v>-14541</v>
      </c>
      <c r="E118" s="49" t="s">
        <v>342</v>
      </c>
    </row>
    <row r="119" spans="1:5" s="49" customFormat="1" ht="15" customHeight="1" x14ac:dyDescent="0.2">
      <c r="A119" s="10"/>
      <c r="B119" s="32">
        <v>0</v>
      </c>
      <c r="C119" s="44"/>
      <c r="D119" s="53">
        <v>-14542</v>
      </c>
      <c r="E119" s="49" t="s">
        <v>343</v>
      </c>
    </row>
    <row r="120" spans="1:5" s="49" customFormat="1" ht="15" customHeight="1" x14ac:dyDescent="0.2">
      <c r="A120" s="10"/>
      <c r="B120" s="32">
        <v>0</v>
      </c>
      <c r="C120" s="44"/>
      <c r="D120" s="53">
        <v>-14543</v>
      </c>
      <c r="E120" s="49" t="s">
        <v>344</v>
      </c>
    </row>
    <row r="121" spans="1:5" s="49" customFormat="1" ht="15" customHeight="1" x14ac:dyDescent="0.2">
      <c r="A121" s="10"/>
      <c r="B121" s="32">
        <v>0</v>
      </c>
      <c r="C121" s="44"/>
      <c r="D121" s="53">
        <v>-14544</v>
      </c>
      <c r="E121" s="49" t="s">
        <v>345</v>
      </c>
    </row>
    <row r="122" spans="1:5" s="49" customFormat="1" ht="15" customHeight="1" x14ac:dyDescent="0.2">
      <c r="A122" s="10"/>
      <c r="B122" s="32">
        <v>0</v>
      </c>
      <c r="C122" s="44"/>
      <c r="D122" s="53">
        <v>-14551</v>
      </c>
      <c r="E122" s="49" t="s">
        <v>346</v>
      </c>
    </row>
    <row r="123" spans="1:5" s="49" customFormat="1" ht="15" customHeight="1" x14ac:dyDescent="0.2">
      <c r="A123" s="10"/>
      <c r="B123" s="32">
        <v>0</v>
      </c>
      <c r="C123" s="44"/>
      <c r="D123" s="53">
        <v>-14552</v>
      </c>
      <c r="E123" s="49" t="s">
        <v>347</v>
      </c>
    </row>
    <row r="124" spans="1:5" s="49" customFormat="1" ht="15" customHeight="1" x14ac:dyDescent="0.2">
      <c r="A124" s="10"/>
      <c r="B124" s="32">
        <v>0</v>
      </c>
      <c r="C124" s="44"/>
      <c r="D124" s="53">
        <v>-14553</v>
      </c>
      <c r="E124" s="49" t="s">
        <v>348</v>
      </c>
    </row>
    <row r="125" spans="1:5" s="49" customFormat="1" ht="15" customHeight="1" x14ac:dyDescent="0.2">
      <c r="A125" s="10"/>
      <c r="B125" s="32">
        <v>0</v>
      </c>
      <c r="C125" s="44"/>
      <c r="D125" s="53">
        <v>-14554</v>
      </c>
      <c r="E125" s="49" t="s">
        <v>349</v>
      </c>
    </row>
    <row r="126" spans="1:5" s="49" customFormat="1" ht="15" customHeight="1" x14ac:dyDescent="0.2">
      <c r="A126" s="10"/>
      <c r="B126" s="32">
        <v>0</v>
      </c>
      <c r="C126" s="44"/>
      <c r="D126" s="53">
        <v>-14561</v>
      </c>
      <c r="E126" s="49" t="s">
        <v>350</v>
      </c>
    </row>
    <row r="127" spans="1:5" s="49" customFormat="1" ht="15" customHeight="1" x14ac:dyDescent="0.2">
      <c r="A127" s="10"/>
      <c r="B127" s="32">
        <v>0</v>
      </c>
      <c r="C127" s="44"/>
      <c r="D127" s="53">
        <v>-14562</v>
      </c>
      <c r="E127" s="49" t="s">
        <v>351</v>
      </c>
    </row>
    <row r="128" spans="1:5" s="49" customFormat="1" ht="15" customHeight="1" x14ac:dyDescent="0.2">
      <c r="A128" s="10"/>
      <c r="B128" s="32">
        <v>0</v>
      </c>
      <c r="C128" s="44"/>
      <c r="D128" s="53">
        <v>-14563</v>
      </c>
      <c r="E128" s="49" t="s">
        <v>352</v>
      </c>
    </row>
    <row r="129" spans="1:5" s="49" customFormat="1" ht="15" customHeight="1" x14ac:dyDescent="0.2">
      <c r="A129" s="10"/>
      <c r="B129" s="32">
        <v>0</v>
      </c>
      <c r="C129" s="44"/>
      <c r="D129" s="53">
        <v>-14564</v>
      </c>
      <c r="E129" s="49" t="s">
        <v>353</v>
      </c>
    </row>
    <row r="130" spans="1:5" s="49" customFormat="1" ht="15" customHeight="1" x14ac:dyDescent="0.2">
      <c r="A130" s="10"/>
      <c r="B130" s="32">
        <v>0</v>
      </c>
      <c r="C130" s="44"/>
      <c r="D130" s="53" t="s">
        <v>224</v>
      </c>
      <c r="E130" s="49" t="s">
        <v>256</v>
      </c>
    </row>
    <row r="131" spans="1:5" s="49" customFormat="1" ht="15" customHeight="1" x14ac:dyDescent="0.2">
      <c r="A131" s="10"/>
      <c r="B131" s="32">
        <v>0</v>
      </c>
      <c r="C131" s="44"/>
      <c r="D131" s="53" t="s">
        <v>253</v>
      </c>
      <c r="E131" s="49" t="s">
        <v>257</v>
      </c>
    </row>
    <row r="132" spans="1:5" s="49" customFormat="1" ht="15" customHeight="1" x14ac:dyDescent="0.2">
      <c r="A132" s="10"/>
      <c r="B132" s="32">
        <v>0</v>
      </c>
      <c r="C132" s="44"/>
      <c r="D132" s="53" t="s">
        <v>254</v>
      </c>
      <c r="E132" s="49" t="s">
        <v>258</v>
      </c>
    </row>
    <row r="133" spans="1:5" s="49" customFormat="1" ht="15" customHeight="1" x14ac:dyDescent="0.2">
      <c r="A133" s="10"/>
      <c r="B133" s="32">
        <v>0</v>
      </c>
      <c r="C133" s="44"/>
      <c r="D133" s="53" t="s">
        <v>255</v>
      </c>
      <c r="E133" s="49" t="s">
        <v>259</v>
      </c>
    </row>
    <row r="134" spans="1:5" s="49" customFormat="1" ht="15" customHeight="1" x14ac:dyDescent="0.2">
      <c r="A134" s="10"/>
      <c r="B134" s="32">
        <v>0</v>
      </c>
      <c r="C134" s="44"/>
      <c r="D134" s="53" t="s">
        <v>225</v>
      </c>
      <c r="E134" s="49" t="s">
        <v>260</v>
      </c>
    </row>
    <row r="135" spans="1:5" s="49" customFormat="1" ht="15" customHeight="1" x14ac:dyDescent="0.2">
      <c r="A135" s="10"/>
      <c r="B135" s="32">
        <v>0</v>
      </c>
      <c r="C135" s="44"/>
      <c r="D135" s="53" t="s">
        <v>277</v>
      </c>
      <c r="E135" s="49" t="s">
        <v>315</v>
      </c>
    </row>
    <row r="136" spans="1:5" s="49" customFormat="1" ht="15" customHeight="1" x14ac:dyDescent="0.2">
      <c r="A136" s="10"/>
      <c r="B136" s="32">
        <v>0</v>
      </c>
      <c r="C136" s="44"/>
      <c r="D136" s="53" t="s">
        <v>278</v>
      </c>
      <c r="E136" s="49" t="s">
        <v>316</v>
      </c>
    </row>
    <row r="137" spans="1:5" s="49" customFormat="1" ht="15" customHeight="1" x14ac:dyDescent="0.2">
      <c r="A137" s="10"/>
      <c r="B137" s="32">
        <v>0</v>
      </c>
      <c r="C137" s="44"/>
      <c r="D137" s="53" t="s">
        <v>279</v>
      </c>
      <c r="E137" s="49" t="s">
        <v>317</v>
      </c>
    </row>
    <row r="138" spans="1:5" s="49" customFormat="1" ht="15" customHeight="1" x14ac:dyDescent="0.2">
      <c r="A138" s="10"/>
      <c r="B138" s="32">
        <v>0</v>
      </c>
      <c r="C138" s="44"/>
      <c r="D138" s="53" t="s">
        <v>226</v>
      </c>
      <c r="E138" s="49" t="s">
        <v>261</v>
      </c>
    </row>
    <row r="139" spans="1:5" s="49" customFormat="1" ht="15" customHeight="1" x14ac:dyDescent="0.2">
      <c r="A139" s="10"/>
      <c r="B139" s="32">
        <v>0</v>
      </c>
      <c r="C139" s="44"/>
      <c r="D139" s="53" t="s">
        <v>280</v>
      </c>
      <c r="E139" s="49" t="s">
        <v>262</v>
      </c>
    </row>
    <row r="140" spans="1:5" s="49" customFormat="1" ht="15" customHeight="1" x14ac:dyDescent="0.2">
      <c r="A140" s="10"/>
      <c r="B140" s="32">
        <v>0</v>
      </c>
      <c r="C140" s="44"/>
      <c r="D140" s="53" t="s">
        <v>281</v>
      </c>
      <c r="E140" s="49" t="s">
        <v>263</v>
      </c>
    </row>
    <row r="141" spans="1:5" s="49" customFormat="1" ht="15" customHeight="1" x14ac:dyDescent="0.2">
      <c r="A141" s="10"/>
      <c r="B141" s="32">
        <v>0</v>
      </c>
      <c r="C141" s="44"/>
      <c r="D141" s="53" t="s">
        <v>282</v>
      </c>
      <c r="E141" s="49" t="s">
        <v>264</v>
      </c>
    </row>
    <row r="142" spans="1:5" s="49" customFormat="1" ht="15" customHeight="1" x14ac:dyDescent="0.2">
      <c r="A142" s="10"/>
      <c r="B142" s="32">
        <v>0</v>
      </c>
      <c r="C142" s="44"/>
      <c r="D142" s="53" t="s">
        <v>227</v>
      </c>
      <c r="E142" s="49" t="s">
        <v>265</v>
      </c>
    </row>
    <row r="143" spans="1:5" s="49" customFormat="1" ht="15" customHeight="1" x14ac:dyDescent="0.2">
      <c r="A143" s="10"/>
      <c r="B143" s="32">
        <v>0</v>
      </c>
      <c r="C143" s="44"/>
      <c r="D143" s="53" t="s">
        <v>283</v>
      </c>
      <c r="E143" s="49" t="s">
        <v>266</v>
      </c>
    </row>
    <row r="144" spans="1:5" s="49" customFormat="1" ht="15" customHeight="1" x14ac:dyDescent="0.2">
      <c r="A144" s="10"/>
      <c r="B144" s="32">
        <v>0</v>
      </c>
      <c r="C144" s="44"/>
      <c r="D144" s="53" t="s">
        <v>284</v>
      </c>
      <c r="E144" s="49" t="s">
        <v>267</v>
      </c>
    </row>
    <row r="145" spans="1:5" s="49" customFormat="1" ht="15" customHeight="1" x14ac:dyDescent="0.2">
      <c r="A145" s="10"/>
      <c r="B145" s="32">
        <v>0</v>
      </c>
      <c r="C145" s="44"/>
      <c r="D145" s="53" t="s">
        <v>285</v>
      </c>
      <c r="E145" s="49" t="s">
        <v>268</v>
      </c>
    </row>
    <row r="146" spans="1:5" s="49" customFormat="1" ht="15" customHeight="1" x14ac:dyDescent="0.2">
      <c r="A146" s="10"/>
      <c r="B146" s="32">
        <v>0</v>
      </c>
      <c r="C146" s="44"/>
      <c r="D146" s="53" t="s">
        <v>228</v>
      </c>
      <c r="E146" s="49" t="s">
        <v>269</v>
      </c>
    </row>
    <row r="147" spans="1:5" s="49" customFormat="1" ht="15" customHeight="1" x14ac:dyDescent="0.2">
      <c r="A147" s="10"/>
      <c r="B147" s="32">
        <v>0</v>
      </c>
      <c r="C147" s="44"/>
      <c r="D147" s="53" t="s">
        <v>286</v>
      </c>
      <c r="E147" s="49" t="s">
        <v>270</v>
      </c>
    </row>
    <row r="148" spans="1:5" s="49" customFormat="1" ht="15" customHeight="1" x14ac:dyDescent="0.2">
      <c r="A148" s="10"/>
      <c r="B148" s="32">
        <v>0</v>
      </c>
      <c r="C148" s="44"/>
      <c r="D148" s="53" t="s">
        <v>287</v>
      </c>
      <c r="E148" s="49" t="s">
        <v>271</v>
      </c>
    </row>
    <row r="149" spans="1:5" s="49" customFormat="1" ht="15" customHeight="1" x14ac:dyDescent="0.2">
      <c r="A149" s="10"/>
      <c r="B149" s="32">
        <v>0</v>
      </c>
      <c r="C149" s="44"/>
      <c r="D149" s="53" t="s">
        <v>288</v>
      </c>
      <c r="E149" s="49" t="s">
        <v>272</v>
      </c>
    </row>
    <row r="150" spans="1:5" s="49" customFormat="1" ht="15" customHeight="1" x14ac:dyDescent="0.2">
      <c r="A150" s="10"/>
      <c r="B150" s="32">
        <v>0</v>
      </c>
      <c r="C150" s="44"/>
      <c r="D150" s="53" t="s">
        <v>229</v>
      </c>
      <c r="E150" s="49" t="s">
        <v>273</v>
      </c>
    </row>
    <row r="151" spans="1:5" s="49" customFormat="1" ht="15" customHeight="1" x14ac:dyDescent="0.2">
      <c r="A151" s="10"/>
      <c r="B151" s="32">
        <v>0</v>
      </c>
      <c r="C151" s="44"/>
      <c r="D151" s="53" t="s">
        <v>289</v>
      </c>
      <c r="E151" s="49" t="s">
        <v>274</v>
      </c>
    </row>
    <row r="152" spans="1:5" s="49" customFormat="1" ht="15" customHeight="1" x14ac:dyDescent="0.2">
      <c r="A152" s="10"/>
      <c r="B152" s="32">
        <v>0</v>
      </c>
      <c r="C152" s="44"/>
      <c r="D152" s="53" t="s">
        <v>290</v>
      </c>
      <c r="E152" s="49" t="s">
        <v>275</v>
      </c>
    </row>
    <row r="153" spans="1:5" s="49" customFormat="1" ht="15" customHeight="1" x14ac:dyDescent="0.2">
      <c r="A153" s="10"/>
      <c r="B153" s="32">
        <v>0</v>
      </c>
      <c r="C153" s="44"/>
      <c r="D153" s="53" t="s">
        <v>291</v>
      </c>
      <c r="E153" s="49" t="s">
        <v>276</v>
      </c>
    </row>
    <row r="154" spans="1:5" s="49" customFormat="1" ht="15" customHeight="1" x14ac:dyDescent="0.2">
      <c r="A154" s="10"/>
      <c r="B154" s="32">
        <v>8885474.0399999991</v>
      </c>
      <c r="C154" s="48">
        <f>B154</f>
        <v>8885474.0399999991</v>
      </c>
      <c r="D154" s="53" t="s">
        <v>6</v>
      </c>
      <c r="E154" s="49" t="s">
        <v>8</v>
      </c>
    </row>
    <row r="155" spans="1:5" s="49" customFormat="1" ht="15" customHeight="1" thickBot="1" x14ac:dyDescent="0.25">
      <c r="A155" s="10"/>
      <c r="B155" s="34">
        <f>B67+B68+B69+B70+B71-B72-B78-B79-B80-B81-B82-B83-B84-B85-B86-B87-B88-B89-B90-B91-B92-B93-B94-B95-B96-B97-B98-B99-B100-B101-B102-B103-B104-B105-B130-B131-B132-B133-B134-B135-B136-B137-B138-B139-B140-B141-B142-B143-B144-B145-B146-B147-B148-B149-B150-B151-B152-B153-B154-B74-B75-B76-B77-B106-B107-B108-B109-B110-B111-B112-B113-B114-B115-B116-B117-B118-B119-B120-B121-B122-B123-B124-B125-B127-B126-B128-B129</f>
        <v>-5310302.459999999</v>
      </c>
      <c r="C155" s="35">
        <f>SUM(C67-C73-C154)</f>
        <v>-4964913.2399999984</v>
      </c>
      <c r="D155" s="53"/>
    </row>
    <row r="156" spans="1:5" s="49" customFormat="1" ht="15" customHeight="1" thickTop="1" x14ac:dyDescent="0.2">
      <c r="A156" s="10"/>
      <c r="B156" s="30"/>
      <c r="C156" s="31"/>
      <c r="D156" s="52"/>
    </row>
    <row r="157" spans="1:5" s="49" customFormat="1" ht="15" customHeight="1" x14ac:dyDescent="0.2">
      <c r="A157" s="10"/>
      <c r="B157" s="30"/>
      <c r="C157" s="31"/>
      <c r="D157" s="52"/>
    </row>
    <row r="158" spans="1:5" s="49" customFormat="1" ht="15" customHeight="1" x14ac:dyDescent="0.2">
      <c r="A158" s="10" t="s">
        <v>10</v>
      </c>
      <c r="B158" s="45"/>
      <c r="C158" s="45"/>
      <c r="D158" s="54"/>
    </row>
    <row r="159" spans="1:5" s="49" customFormat="1" ht="15" customHeight="1" x14ac:dyDescent="0.2">
      <c r="A159" s="49" t="s">
        <v>168</v>
      </c>
      <c r="B159" s="32">
        <v>1258125.8700000001</v>
      </c>
      <c r="C159" s="33">
        <v>1135792.4099999999</v>
      </c>
      <c r="D159" s="54"/>
      <c r="E159" s="49" t="s">
        <v>87</v>
      </c>
    </row>
    <row r="160" spans="1:5" s="49" customFormat="1" ht="15" customHeight="1" x14ac:dyDescent="0.2">
      <c r="A160" s="49" t="s">
        <v>169</v>
      </c>
      <c r="B160" s="43">
        <f>B218</f>
        <v>931894.04999999993</v>
      </c>
      <c r="C160" s="44">
        <f>C218</f>
        <v>1417468.3</v>
      </c>
      <c r="D160" s="52" t="s">
        <v>124</v>
      </c>
      <c r="E160" s="49" t="s">
        <v>170</v>
      </c>
    </row>
    <row r="161" spans="1:5" s="49" customFormat="1" ht="15" customHeight="1" x14ac:dyDescent="0.2">
      <c r="A161" s="10"/>
      <c r="B161" s="32">
        <v>0</v>
      </c>
      <c r="C161" s="48">
        <f>B161</f>
        <v>0</v>
      </c>
      <c r="D161" s="53" t="s">
        <v>295</v>
      </c>
      <c r="E161" s="49" t="s">
        <v>305</v>
      </c>
    </row>
    <row r="162" spans="1:5" s="49" customFormat="1" ht="15" customHeight="1" x14ac:dyDescent="0.2">
      <c r="A162" s="10"/>
      <c r="B162" s="32">
        <v>0</v>
      </c>
      <c r="C162" s="44"/>
      <c r="D162" s="53" t="s">
        <v>297</v>
      </c>
      <c r="E162" s="49" t="s">
        <v>306</v>
      </c>
    </row>
    <row r="163" spans="1:5" s="49" customFormat="1" ht="15" customHeight="1" x14ac:dyDescent="0.2">
      <c r="A163" s="10"/>
      <c r="B163" s="32">
        <v>0</v>
      </c>
      <c r="C163" s="44"/>
      <c r="D163" s="53" t="s">
        <v>298</v>
      </c>
      <c r="E163" s="49" t="s">
        <v>307</v>
      </c>
    </row>
    <row r="164" spans="1:5" s="49" customFormat="1" ht="15" customHeight="1" x14ac:dyDescent="0.2">
      <c r="A164" s="10"/>
      <c r="B164" s="32">
        <v>0</v>
      </c>
      <c r="C164" s="44"/>
      <c r="D164" s="53" t="s">
        <v>299</v>
      </c>
      <c r="E164" s="49" t="s">
        <v>308</v>
      </c>
    </row>
    <row r="165" spans="1:5" s="49" customFormat="1" ht="15" customHeight="1" x14ac:dyDescent="0.2">
      <c r="A165" s="10"/>
      <c r="B165" s="32">
        <v>0</v>
      </c>
      <c r="C165" s="44"/>
      <c r="D165" s="53" t="s">
        <v>300</v>
      </c>
      <c r="E165" s="49" t="s">
        <v>309</v>
      </c>
    </row>
    <row r="166" spans="1:5" s="49" customFormat="1" ht="15" customHeight="1" x14ac:dyDescent="0.2">
      <c r="A166" s="10"/>
      <c r="B166" s="32">
        <v>0</v>
      </c>
      <c r="C166" s="48">
        <f>B166</f>
        <v>0</v>
      </c>
      <c r="D166" s="53" t="s">
        <v>182</v>
      </c>
      <c r="E166" s="49" t="s">
        <v>57</v>
      </c>
    </row>
    <row r="167" spans="1:5" s="49" customFormat="1" ht="15" customHeight="1" x14ac:dyDescent="0.2">
      <c r="A167" s="10"/>
      <c r="B167" s="32">
        <v>0</v>
      </c>
      <c r="C167" s="44"/>
      <c r="D167" s="53" t="s">
        <v>183</v>
      </c>
      <c r="E167" s="49" t="s">
        <v>56</v>
      </c>
    </row>
    <row r="168" spans="1:5" s="49" customFormat="1" ht="15" customHeight="1" x14ac:dyDescent="0.2">
      <c r="A168" s="10"/>
      <c r="B168" s="32">
        <v>0</v>
      </c>
      <c r="C168" s="44"/>
      <c r="D168" s="53" t="s">
        <v>184</v>
      </c>
      <c r="E168" s="49" t="s">
        <v>58</v>
      </c>
    </row>
    <row r="169" spans="1:5" s="49" customFormat="1" ht="15" customHeight="1" x14ac:dyDescent="0.2">
      <c r="A169" s="10"/>
      <c r="B169" s="32">
        <v>0</v>
      </c>
      <c r="C169" s="44"/>
      <c r="D169" s="53" t="s">
        <v>185</v>
      </c>
      <c r="E169" s="49" t="s">
        <v>59</v>
      </c>
    </row>
    <row r="170" spans="1:5" s="49" customFormat="1" ht="15" customHeight="1" x14ac:dyDescent="0.2">
      <c r="A170" s="10"/>
      <c r="B170" s="32">
        <v>0</v>
      </c>
      <c r="C170" s="44"/>
      <c r="D170" s="53" t="s">
        <v>186</v>
      </c>
      <c r="E170" s="49" t="s">
        <v>60</v>
      </c>
    </row>
    <row r="171" spans="1:5" s="49" customFormat="1" ht="15" customHeight="1" x14ac:dyDescent="0.2">
      <c r="A171" s="10"/>
      <c r="B171" s="32">
        <v>0</v>
      </c>
      <c r="C171" s="48">
        <f>B171</f>
        <v>0</v>
      </c>
      <c r="D171" s="53" t="s">
        <v>357</v>
      </c>
      <c r="E171" s="49" t="s">
        <v>119</v>
      </c>
    </row>
    <row r="172" spans="1:5" s="49" customFormat="1" ht="15" customHeight="1" x14ac:dyDescent="0.2">
      <c r="A172" s="10"/>
      <c r="B172" s="32">
        <v>18612.5</v>
      </c>
      <c r="C172" s="48">
        <f>B172</f>
        <v>18612.5</v>
      </c>
      <c r="D172" s="53" t="s">
        <v>296</v>
      </c>
      <c r="E172" s="49" t="s">
        <v>129</v>
      </c>
    </row>
    <row r="173" spans="1:5" s="49" customFormat="1" ht="15" customHeight="1" x14ac:dyDescent="0.2">
      <c r="A173" s="10"/>
      <c r="B173" s="32">
        <v>0</v>
      </c>
      <c r="C173" s="44"/>
      <c r="D173" s="53" t="s">
        <v>301</v>
      </c>
      <c r="E173" s="49" t="s">
        <v>310</v>
      </c>
    </row>
    <row r="174" spans="1:5" s="49" customFormat="1" ht="15" customHeight="1" x14ac:dyDescent="0.2">
      <c r="A174" s="10"/>
      <c r="B174" s="32">
        <v>0</v>
      </c>
      <c r="C174" s="44"/>
      <c r="D174" s="53" t="s">
        <v>302</v>
      </c>
      <c r="E174" s="49" t="s">
        <v>311</v>
      </c>
    </row>
    <row r="175" spans="1:5" s="49" customFormat="1" ht="15" customHeight="1" x14ac:dyDescent="0.2">
      <c r="A175" s="10"/>
      <c r="B175" s="32">
        <v>0</v>
      </c>
      <c r="C175" s="44"/>
      <c r="D175" s="53" t="s">
        <v>303</v>
      </c>
      <c r="E175" s="49" t="s">
        <v>312</v>
      </c>
    </row>
    <row r="176" spans="1:5" s="49" customFormat="1" ht="15" customHeight="1" x14ac:dyDescent="0.2">
      <c r="A176" s="10"/>
      <c r="B176" s="32">
        <v>0</v>
      </c>
      <c r="C176" s="44"/>
      <c r="D176" s="53" t="s">
        <v>304</v>
      </c>
      <c r="E176" s="49" t="s">
        <v>313</v>
      </c>
    </row>
    <row r="177" spans="1:5" s="49" customFormat="1" ht="15" customHeight="1" x14ac:dyDescent="0.2">
      <c r="A177" s="10"/>
      <c r="B177" s="32">
        <v>980000</v>
      </c>
      <c r="C177" s="48">
        <f>B177</f>
        <v>980000</v>
      </c>
      <c r="D177" s="53" t="s">
        <v>12</v>
      </c>
      <c r="E177" s="49" t="s">
        <v>15</v>
      </c>
    </row>
    <row r="178" spans="1:5" s="49" customFormat="1" ht="15" customHeight="1" x14ac:dyDescent="0.2">
      <c r="A178" s="10"/>
      <c r="B178" s="32">
        <v>80000</v>
      </c>
      <c r="C178" s="44"/>
      <c r="D178" s="53" t="s">
        <v>155</v>
      </c>
      <c r="E178" s="49" t="s">
        <v>187</v>
      </c>
    </row>
    <row r="179" spans="1:5" s="49" customFormat="1" ht="15" customHeight="1" x14ac:dyDescent="0.2">
      <c r="A179" s="10"/>
      <c r="B179" s="32">
        <v>400000</v>
      </c>
      <c r="C179" s="44"/>
      <c r="D179" s="53" t="s">
        <v>152</v>
      </c>
      <c r="E179" s="49" t="s">
        <v>188</v>
      </c>
    </row>
    <row r="180" spans="1:5" s="49" customFormat="1" ht="15" customHeight="1" x14ac:dyDescent="0.2">
      <c r="A180" s="10"/>
      <c r="B180" s="32">
        <v>0</v>
      </c>
      <c r="C180" s="44"/>
      <c r="D180" s="53" t="s">
        <v>153</v>
      </c>
      <c r="E180" s="49" t="s">
        <v>189</v>
      </c>
    </row>
    <row r="181" spans="1:5" s="49" customFormat="1" ht="15" customHeight="1" x14ac:dyDescent="0.2">
      <c r="A181" s="10"/>
      <c r="B181" s="32">
        <v>0</v>
      </c>
      <c r="C181" s="44"/>
      <c r="D181" s="53" t="s">
        <v>154</v>
      </c>
      <c r="E181" s="49" t="s">
        <v>190</v>
      </c>
    </row>
    <row r="182" spans="1:5" s="49" customFormat="1" ht="15" customHeight="1" thickBot="1" x14ac:dyDescent="0.25">
      <c r="A182" s="40"/>
      <c r="B182" s="34">
        <f>B159+B160+B161-B162-B163-B164-B165+B166-B167-B168-B169-B170-B171-B172+B173+B174+B175+B176-B177+B178+B179+B180+B181</f>
        <v>1671407.42</v>
      </c>
      <c r="C182" s="35">
        <f>C159+C160+C161+C166-C171-C172-C177</f>
        <v>1554648.21</v>
      </c>
      <c r="D182" s="53"/>
    </row>
    <row r="183" spans="1:5" s="49" customFormat="1" ht="15" customHeight="1" thickTop="1" x14ac:dyDescent="0.2">
      <c r="A183" s="10"/>
      <c r="B183" s="30"/>
      <c r="C183" s="31"/>
      <c r="D183" s="52"/>
    </row>
    <row r="184" spans="1:5" s="49" customFormat="1" ht="15" customHeight="1" x14ac:dyDescent="0.2">
      <c r="A184" s="10"/>
      <c r="B184" s="30"/>
      <c r="C184" s="31"/>
      <c r="D184" s="52"/>
    </row>
    <row r="185" spans="1:5" s="49" customFormat="1" ht="15" customHeight="1" x14ac:dyDescent="0.2">
      <c r="A185" s="10" t="s">
        <v>133</v>
      </c>
      <c r="B185" s="32">
        <v>1330278.7</v>
      </c>
      <c r="C185" s="48">
        <f>B185</f>
        <v>1330278.7</v>
      </c>
      <c r="D185" s="52">
        <v>330</v>
      </c>
      <c r="E185" s="49" t="s">
        <v>61</v>
      </c>
    </row>
    <row r="186" spans="1:5" s="49" customFormat="1" ht="15" customHeight="1" x14ac:dyDescent="0.2">
      <c r="A186" s="10"/>
      <c r="B186" s="32">
        <v>0</v>
      </c>
      <c r="C186" s="44"/>
      <c r="D186" s="52">
        <v>-3300.11</v>
      </c>
      <c r="E186" s="49" t="s">
        <v>354</v>
      </c>
    </row>
    <row r="187" spans="1:5" s="49" customFormat="1" ht="15" customHeight="1" x14ac:dyDescent="0.2">
      <c r="A187" s="10"/>
      <c r="B187" s="32">
        <f>SUM(41338.15+378618.35)</f>
        <v>419956.5</v>
      </c>
      <c r="C187" s="44"/>
      <c r="D187" s="53" t="s">
        <v>62</v>
      </c>
      <c r="E187" s="49" t="s">
        <v>66</v>
      </c>
    </row>
    <row r="188" spans="1:5" s="49" customFormat="1" ht="15" customHeight="1" x14ac:dyDescent="0.2">
      <c r="A188" s="10"/>
      <c r="B188" s="32">
        <f>SUM(33245.95)</f>
        <v>33245.949999999997</v>
      </c>
      <c r="C188" s="44"/>
      <c r="D188" s="53" t="s">
        <v>63</v>
      </c>
      <c r="E188" s="49" t="s">
        <v>67</v>
      </c>
    </row>
    <row r="189" spans="1:5" s="49" customFormat="1" ht="15" customHeight="1" x14ac:dyDescent="0.2">
      <c r="A189" s="10"/>
      <c r="B189" s="32">
        <v>0</v>
      </c>
      <c r="C189" s="44"/>
      <c r="D189" s="53" t="s">
        <v>64</v>
      </c>
      <c r="E189" s="49" t="s">
        <v>69</v>
      </c>
    </row>
    <row r="190" spans="1:5" s="49" customFormat="1" ht="15" customHeight="1" x14ac:dyDescent="0.2">
      <c r="A190" s="10"/>
      <c r="B190" s="32">
        <v>0</v>
      </c>
      <c r="C190" s="44"/>
      <c r="D190" s="53" t="s">
        <v>65</v>
      </c>
      <c r="E190" s="49" t="s">
        <v>68</v>
      </c>
    </row>
    <row r="191" spans="1:5" s="49" customFormat="1" ht="15" customHeight="1" x14ac:dyDescent="0.2">
      <c r="A191" s="10"/>
      <c r="B191" s="32">
        <v>0</v>
      </c>
      <c r="C191" s="44"/>
      <c r="D191" s="53">
        <v>-3301.01</v>
      </c>
      <c r="E191" s="49" t="s">
        <v>355</v>
      </c>
    </row>
    <row r="192" spans="1:5" s="49" customFormat="1" ht="15" customHeight="1" x14ac:dyDescent="0.2">
      <c r="A192" s="10"/>
      <c r="B192" s="32">
        <v>0</v>
      </c>
      <c r="C192" s="44"/>
      <c r="D192" s="53">
        <v>-3301.11</v>
      </c>
      <c r="E192" s="49" t="s">
        <v>356</v>
      </c>
    </row>
    <row r="193" spans="1:5" s="49" customFormat="1" ht="15" customHeight="1" x14ac:dyDescent="0.2">
      <c r="A193" s="10"/>
      <c r="B193" s="32">
        <v>0</v>
      </c>
      <c r="C193" s="44"/>
      <c r="D193" s="53" t="s">
        <v>70</v>
      </c>
      <c r="E193" s="49" t="s">
        <v>74</v>
      </c>
    </row>
    <row r="194" spans="1:5" s="49" customFormat="1" ht="15" customHeight="1" x14ac:dyDescent="0.2">
      <c r="A194" s="10"/>
      <c r="B194" s="32">
        <v>0</v>
      </c>
      <c r="C194" s="44"/>
      <c r="D194" s="53" t="s">
        <v>71</v>
      </c>
      <c r="E194" s="49" t="s">
        <v>75</v>
      </c>
    </row>
    <row r="195" spans="1:5" s="49" customFormat="1" ht="15" customHeight="1" x14ac:dyDescent="0.2">
      <c r="A195" s="10"/>
      <c r="B195" s="32">
        <v>0</v>
      </c>
      <c r="C195" s="44"/>
      <c r="D195" s="53" t="s">
        <v>72</v>
      </c>
      <c r="E195" s="49" t="s">
        <v>76</v>
      </c>
    </row>
    <row r="196" spans="1:5" s="49" customFormat="1" ht="15" customHeight="1" x14ac:dyDescent="0.2">
      <c r="A196" s="10"/>
      <c r="B196" s="32">
        <v>0</v>
      </c>
      <c r="C196" s="44"/>
      <c r="D196" s="53" t="s">
        <v>73</v>
      </c>
      <c r="E196" s="49" t="s">
        <v>77</v>
      </c>
    </row>
    <row r="197" spans="1:5" s="49" customFormat="1" ht="15" customHeight="1" x14ac:dyDescent="0.2">
      <c r="A197" s="10"/>
      <c r="B197" s="32">
        <v>87189.6</v>
      </c>
      <c r="C197" s="48">
        <f>B197</f>
        <v>87189.6</v>
      </c>
      <c r="D197" s="53" t="s">
        <v>171</v>
      </c>
      <c r="E197" s="49" t="s">
        <v>78</v>
      </c>
    </row>
    <row r="198" spans="1:5" s="49" customFormat="1" ht="15" customHeight="1" x14ac:dyDescent="0.2">
      <c r="A198" s="10"/>
      <c r="B198" s="32">
        <v>0</v>
      </c>
      <c r="C198" s="44"/>
      <c r="D198" s="53" t="s">
        <v>79</v>
      </c>
      <c r="E198" s="49" t="s">
        <v>80</v>
      </c>
    </row>
    <row r="199" spans="1:5" s="49" customFormat="1" ht="15" customHeight="1" x14ac:dyDescent="0.2">
      <c r="A199" s="10"/>
      <c r="B199" s="32">
        <f>SUM(4649+27722.8)</f>
        <v>32371.8</v>
      </c>
      <c r="C199" s="44"/>
      <c r="D199" s="53" t="s">
        <v>82</v>
      </c>
      <c r="E199" s="49" t="s">
        <v>81</v>
      </c>
    </row>
    <row r="200" spans="1:5" s="49" customFormat="1" ht="15" customHeight="1" x14ac:dyDescent="0.2">
      <c r="A200" s="10"/>
      <c r="B200" s="32">
        <v>0</v>
      </c>
      <c r="C200" s="44"/>
      <c r="D200" s="53" t="s">
        <v>83</v>
      </c>
      <c r="E200" s="49" t="s">
        <v>85</v>
      </c>
    </row>
    <row r="201" spans="1:5" s="49" customFormat="1" ht="15" customHeight="1" x14ac:dyDescent="0.2">
      <c r="A201" s="10"/>
      <c r="B201" s="32">
        <v>0</v>
      </c>
      <c r="C201" s="44"/>
      <c r="D201" s="53" t="s">
        <v>84</v>
      </c>
      <c r="E201" s="49" t="s">
        <v>86</v>
      </c>
    </row>
    <row r="202" spans="1:5" s="49" customFormat="1" ht="15" customHeight="1" x14ac:dyDescent="0.2">
      <c r="A202" s="10"/>
      <c r="B202" s="32">
        <v>0</v>
      </c>
      <c r="C202" s="48">
        <f>B202</f>
        <v>0</v>
      </c>
      <c r="D202" s="53" t="s">
        <v>172</v>
      </c>
      <c r="E202" s="49" t="s">
        <v>132</v>
      </c>
    </row>
    <row r="203" spans="1:5" s="49" customFormat="1" ht="15" customHeight="1" x14ac:dyDescent="0.2">
      <c r="A203" s="10"/>
      <c r="B203" s="32">
        <v>0</v>
      </c>
      <c r="C203" s="48">
        <f>B203</f>
        <v>0</v>
      </c>
      <c r="D203" s="53" t="s">
        <v>173</v>
      </c>
      <c r="E203" s="49" t="s">
        <v>118</v>
      </c>
    </row>
    <row r="204" spans="1:5" s="49" customFormat="1" ht="15" customHeight="1" x14ac:dyDescent="0.2">
      <c r="A204" s="10"/>
      <c r="B204" s="32">
        <v>0</v>
      </c>
      <c r="C204" s="48">
        <f>B204</f>
        <v>0</v>
      </c>
      <c r="D204" s="53" t="s">
        <v>11</v>
      </c>
      <c r="E204" s="49" t="s">
        <v>13</v>
      </c>
    </row>
    <row r="205" spans="1:5" s="49" customFormat="1" ht="15" customHeight="1" x14ac:dyDescent="0.2">
      <c r="A205" s="10"/>
      <c r="B205" s="32">
        <v>0</v>
      </c>
      <c r="C205" s="44"/>
      <c r="D205" s="53" t="s">
        <v>46</v>
      </c>
      <c r="E205" s="49" t="s">
        <v>51</v>
      </c>
    </row>
    <row r="206" spans="1:5" s="49" customFormat="1" ht="15" customHeight="1" x14ac:dyDescent="0.2">
      <c r="A206" s="10"/>
      <c r="B206" s="32">
        <v>0</v>
      </c>
      <c r="C206" s="44"/>
      <c r="D206" s="53" t="s">
        <v>47</v>
      </c>
      <c r="E206" s="49" t="s">
        <v>52</v>
      </c>
    </row>
    <row r="207" spans="1:5" s="49" customFormat="1" ht="15" customHeight="1" x14ac:dyDescent="0.2">
      <c r="A207" s="10"/>
      <c r="B207" s="32">
        <v>0</v>
      </c>
      <c r="C207" s="44"/>
      <c r="D207" s="53" t="s">
        <v>48</v>
      </c>
      <c r="E207" s="49" t="s">
        <v>53</v>
      </c>
    </row>
    <row r="208" spans="1:5" s="49" customFormat="1" ht="15" customHeight="1" x14ac:dyDescent="0.2">
      <c r="A208" s="10"/>
      <c r="B208" s="32">
        <v>0</v>
      </c>
      <c r="C208" s="44"/>
      <c r="D208" s="53" t="s">
        <v>49</v>
      </c>
      <c r="E208" s="49" t="s">
        <v>54</v>
      </c>
    </row>
    <row r="209" spans="1:5" s="49" customFormat="1" ht="15" customHeight="1" x14ac:dyDescent="0.2">
      <c r="A209" s="10"/>
      <c r="B209" s="32">
        <v>0</v>
      </c>
      <c r="C209" s="44"/>
      <c r="D209" s="53" t="s">
        <v>50</v>
      </c>
      <c r="E209" s="49" t="s">
        <v>55</v>
      </c>
    </row>
    <row r="210" spans="1:5" s="49" customFormat="1" ht="15" customHeight="1" x14ac:dyDescent="0.2">
      <c r="A210" s="10"/>
      <c r="B210" s="32">
        <v>0</v>
      </c>
      <c r="C210" s="44"/>
      <c r="D210" s="53" t="s">
        <v>88</v>
      </c>
      <c r="E210" s="49" t="s">
        <v>93</v>
      </c>
    </row>
    <row r="211" spans="1:5" s="49" customFormat="1" ht="15" customHeight="1" x14ac:dyDescent="0.2">
      <c r="A211" s="10"/>
      <c r="B211" s="32">
        <v>0</v>
      </c>
      <c r="C211" s="44"/>
      <c r="D211" s="53" t="s">
        <v>89</v>
      </c>
      <c r="E211" s="49" t="s">
        <v>94</v>
      </c>
    </row>
    <row r="212" spans="1:5" s="49" customFormat="1" ht="15" customHeight="1" x14ac:dyDescent="0.2">
      <c r="A212" s="10"/>
      <c r="B212" s="32">
        <v>0</v>
      </c>
      <c r="C212" s="44"/>
      <c r="D212" s="53" t="s">
        <v>90</v>
      </c>
      <c r="E212" s="49" t="s">
        <v>95</v>
      </c>
    </row>
    <row r="213" spans="1:5" s="49" customFormat="1" ht="15" customHeight="1" x14ac:dyDescent="0.2">
      <c r="A213" s="10"/>
      <c r="B213" s="32">
        <v>0</v>
      </c>
      <c r="C213" s="44"/>
      <c r="D213" s="53" t="s">
        <v>91</v>
      </c>
      <c r="E213" s="49" t="s">
        <v>96</v>
      </c>
    </row>
    <row r="214" spans="1:5" s="49" customFormat="1" ht="15" customHeight="1" x14ac:dyDescent="0.2">
      <c r="A214" s="10"/>
      <c r="B214" s="32">
        <v>0</v>
      </c>
      <c r="C214" s="44"/>
      <c r="D214" s="53" t="s">
        <v>92</v>
      </c>
      <c r="E214" s="49" t="s">
        <v>97</v>
      </c>
    </row>
    <row r="215" spans="1:5" s="49" customFormat="1" ht="15" customHeight="1" x14ac:dyDescent="0.2">
      <c r="A215" s="10"/>
      <c r="B215" s="32">
        <v>0</v>
      </c>
      <c r="C215" s="48">
        <f>B215</f>
        <v>0</v>
      </c>
      <c r="D215" s="53">
        <v>-466</v>
      </c>
      <c r="E215" s="49" t="s">
        <v>14</v>
      </c>
    </row>
    <row r="216" spans="1:5" s="49" customFormat="1" ht="15" customHeight="1" x14ac:dyDescent="0.2">
      <c r="A216" s="10"/>
      <c r="B216" s="32">
        <v>0</v>
      </c>
      <c r="C216" s="44"/>
      <c r="D216" s="53" t="s">
        <v>123</v>
      </c>
      <c r="E216" s="49" t="s">
        <v>120</v>
      </c>
    </row>
    <row r="217" spans="1:5" s="49" customFormat="1" ht="15" customHeight="1" x14ac:dyDescent="0.2">
      <c r="A217" s="10"/>
      <c r="B217" s="32">
        <v>0</v>
      </c>
      <c r="C217" s="44"/>
      <c r="D217" s="53" t="s">
        <v>151</v>
      </c>
      <c r="E217" s="49" t="s">
        <v>121</v>
      </c>
    </row>
    <row r="218" spans="1:5" ht="13.5" thickBot="1" x14ac:dyDescent="0.25">
      <c r="B218" s="34">
        <f>SUM(B185-B186-B187-B188-B189-B190-B191-B192-B193-B194-B195-B196+B197-B198-B199-B200-B201+B202+B203+B204-B205-B206-B207-B208-B209-B210-B211-B212-B213-B214-B215+B216+B217)</f>
        <v>931894.04999999993</v>
      </c>
      <c r="C218" s="35">
        <f>SUM(C185+C197+C202+C203+C204-C215)</f>
        <v>1417468.3</v>
      </c>
    </row>
    <row r="219" spans="1:5" ht="13.5" thickTop="1" x14ac:dyDescent="0.2">
      <c r="D219" s="57"/>
    </row>
    <row r="222" spans="1:5" x14ac:dyDescent="0.2">
      <c r="D222" s="57"/>
    </row>
  </sheetData>
  <mergeCells count="3">
    <mergeCell ref="A1:E1"/>
    <mergeCell ref="D3:E3"/>
    <mergeCell ref="D5:E5"/>
  </mergeCells>
  <phoneticPr fontId="5" type="noConversion"/>
  <pageMargins left="0.27559055118110237" right="0.23622047244094491" top="0.59055118110236227" bottom="0.6692913385826772" header="0.31496062992125984" footer="0.15748031496062992"/>
  <pageSetup scale="50" fitToHeight="2" orientation="landscape" r:id="rId1"/>
  <headerFooter alignWithMargins="0"/>
  <ignoredErrors>
    <ignoredError sqref="D20:D27 D33:D34 D54:D62 D68:D71 D73 D78:D105 D187:D190 D130:D154 D193:D217 D161:D177 D14:D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showGridLines="0" zoomScaleNormal="100" workbookViewId="0">
      <selection activeCell="C11" sqref="C11"/>
    </sheetView>
  </sheetViews>
  <sheetFormatPr baseColWidth="10" defaultRowHeight="12.75" x14ac:dyDescent="0.2"/>
  <cols>
    <col min="1" max="1" width="3.7109375" style="3" customWidth="1"/>
    <col min="2" max="2" width="36.7109375" style="1" customWidth="1"/>
    <col min="3" max="3" width="14.7109375" customWidth="1"/>
    <col min="4" max="4" width="9.7109375" customWidth="1"/>
    <col min="5" max="5" width="3.7109375" style="3" customWidth="1"/>
    <col min="6" max="6" width="36.7109375" customWidth="1"/>
    <col min="7" max="7" width="14.7109375" customWidth="1"/>
    <col min="8" max="8" width="12.140625" bestFit="1" customWidth="1"/>
  </cols>
  <sheetData>
    <row r="1" spans="1:9" ht="30" customHeight="1" x14ac:dyDescent="0.2">
      <c r="A1" s="58" t="s">
        <v>294</v>
      </c>
      <c r="B1" s="62"/>
      <c r="C1" s="62"/>
      <c r="D1" s="62"/>
      <c r="E1" s="62"/>
      <c r="F1" s="62"/>
      <c r="G1" s="63"/>
    </row>
    <row r="2" spans="1:9" ht="15" customHeight="1" x14ac:dyDescent="0.2">
      <c r="A2" s="20"/>
      <c r="B2" s="21"/>
      <c r="C2" s="21"/>
      <c r="D2" s="21"/>
      <c r="E2" s="21"/>
      <c r="F2" s="21"/>
    </row>
    <row r="3" spans="1:9" s="8" customFormat="1" ht="15" customHeight="1" x14ac:dyDescent="0.2">
      <c r="A3" s="67" t="s">
        <v>101</v>
      </c>
      <c r="B3" s="68"/>
      <c r="C3" s="19" t="str">
        <f>Basisdaten!B3</f>
        <v>Muster</v>
      </c>
      <c r="D3" s="10"/>
      <c r="E3" s="11"/>
      <c r="G3"/>
    </row>
    <row r="4" spans="1:9" s="8" customFormat="1" ht="15" customHeight="1" x14ac:dyDescent="0.2">
      <c r="A4" s="67" t="s">
        <v>100</v>
      </c>
      <c r="B4" s="68" t="s">
        <v>100</v>
      </c>
      <c r="C4" s="19" t="str">
        <f>Basisdaten!B7</f>
        <v>202_</v>
      </c>
      <c r="D4" s="10"/>
      <c r="E4" s="11"/>
    </row>
    <row r="5" spans="1:9" s="8" customFormat="1" ht="15" customHeight="1" x14ac:dyDescent="0.2">
      <c r="A5" s="67" t="s">
        <v>134</v>
      </c>
      <c r="B5" s="68" t="s">
        <v>100</v>
      </c>
      <c r="C5" s="42">
        <f>Basisdaten!B5</f>
        <v>0.99</v>
      </c>
      <c r="D5" s="10"/>
      <c r="E5" s="11"/>
    </row>
    <row r="6" spans="1:9" s="8" customFormat="1" ht="15" customHeight="1" x14ac:dyDescent="0.2">
      <c r="B6" s="21"/>
      <c r="C6" s="22"/>
      <c r="D6" s="10"/>
      <c r="E6" s="11"/>
    </row>
    <row r="7" spans="1:9" s="8" customFormat="1" ht="15" customHeight="1" x14ac:dyDescent="0.2">
      <c r="A7" s="7"/>
      <c r="C7" s="10"/>
      <c r="D7" s="10"/>
      <c r="E7" s="11"/>
    </row>
    <row r="8" spans="1:9" s="8" customFormat="1" ht="15" customHeight="1" x14ac:dyDescent="0.2">
      <c r="A8" s="69" t="s">
        <v>117</v>
      </c>
      <c r="B8" s="69"/>
      <c r="C8" s="69"/>
      <c r="D8" s="69"/>
      <c r="E8" s="69"/>
      <c r="F8" s="69"/>
      <c r="G8" s="62"/>
    </row>
    <row r="9" spans="1:9" s="8" customFormat="1" ht="15" customHeight="1" x14ac:dyDescent="0.2">
      <c r="A9" s="7"/>
      <c r="E9" s="7"/>
    </row>
    <row r="10" spans="1:9" s="8" customFormat="1" ht="15" customHeight="1" x14ac:dyDescent="0.2">
      <c r="A10" s="12" t="s">
        <v>102</v>
      </c>
      <c r="B10" s="9" t="s">
        <v>112</v>
      </c>
      <c r="C10" s="13">
        <f>Basisdaten!B9</f>
        <v>5437</v>
      </c>
      <c r="D10" s="14"/>
      <c r="E10" s="51" t="s">
        <v>106</v>
      </c>
      <c r="F10" s="9" t="s">
        <v>4</v>
      </c>
      <c r="G10" s="15">
        <f>Basisdaten!B63</f>
        <v>1801370.31</v>
      </c>
    </row>
    <row r="11" spans="1:9" s="8" customFormat="1" ht="15" customHeight="1" x14ac:dyDescent="0.2">
      <c r="A11" s="12" t="s">
        <v>103</v>
      </c>
      <c r="B11" s="9" t="s">
        <v>125</v>
      </c>
      <c r="C11" s="15">
        <f>Basisdaten!B28</f>
        <v>16513336.07</v>
      </c>
      <c r="D11" s="14"/>
      <c r="E11" s="51" t="s">
        <v>107</v>
      </c>
      <c r="F11" s="9" t="s">
        <v>5</v>
      </c>
      <c r="G11" s="15">
        <f>Basisdaten!B155</f>
        <v>-5310302.459999999</v>
      </c>
      <c r="H11" s="36"/>
      <c r="I11" s="37"/>
    </row>
    <row r="12" spans="1:9" s="8" customFormat="1" ht="15" customHeight="1" x14ac:dyDescent="0.2">
      <c r="A12" s="50" t="s">
        <v>104</v>
      </c>
      <c r="B12" s="9" t="s">
        <v>9</v>
      </c>
      <c r="C12" s="15">
        <f>Basisdaten!B35</f>
        <v>13196854.9</v>
      </c>
      <c r="D12" s="14"/>
      <c r="E12" s="51" t="s">
        <v>108</v>
      </c>
      <c r="F12" s="9" t="s">
        <v>10</v>
      </c>
      <c r="G12" s="15">
        <f>Basisdaten!B182</f>
        <v>1671407.42</v>
      </c>
    </row>
    <row r="13" spans="1:9" s="8" customFormat="1" ht="15" customHeight="1" x14ac:dyDescent="0.2">
      <c r="A13" s="50" t="s">
        <v>105</v>
      </c>
      <c r="B13" s="9" t="s">
        <v>114</v>
      </c>
      <c r="C13" s="15">
        <f>Basisdaten!B49</f>
        <v>6921.9399999999987</v>
      </c>
      <c r="D13" s="14"/>
      <c r="E13" s="51" t="s">
        <v>109</v>
      </c>
      <c r="F13" s="9" t="s">
        <v>133</v>
      </c>
      <c r="G13" s="15">
        <f>Basisdaten!B218</f>
        <v>931894.04999999993</v>
      </c>
    </row>
    <row r="14" spans="1:9" s="8" customFormat="1" ht="15" customHeight="1" x14ac:dyDescent="0.2">
      <c r="A14" s="7"/>
      <c r="E14" s="7"/>
    </row>
    <row r="15" spans="1:9" s="8" customFormat="1" ht="15" customHeight="1" x14ac:dyDescent="0.2">
      <c r="A15" s="7"/>
      <c r="E15" s="7"/>
    </row>
    <row r="16" spans="1:9" s="8" customFormat="1" ht="15" customHeight="1" x14ac:dyDescent="0.2">
      <c r="A16" s="12">
        <v>1</v>
      </c>
      <c r="B16" s="16" t="s">
        <v>16</v>
      </c>
      <c r="C16" s="64" t="s">
        <v>319</v>
      </c>
      <c r="D16" s="65"/>
      <c r="E16" s="66"/>
      <c r="F16" s="17">
        <f>G11/C10</f>
        <v>-976.69716019863881</v>
      </c>
    </row>
    <row r="17" spans="1:7" s="8" customFormat="1" ht="15" customHeight="1" x14ac:dyDescent="0.2">
      <c r="A17" s="7"/>
      <c r="E17" s="7"/>
      <c r="G17" s="37"/>
    </row>
    <row r="18" spans="1:7" s="8" customFormat="1" ht="15" customHeight="1" x14ac:dyDescent="0.2">
      <c r="A18" s="12">
        <v>2</v>
      </c>
      <c r="B18" s="16" t="s">
        <v>18</v>
      </c>
      <c r="C18" s="64" t="s">
        <v>320</v>
      </c>
      <c r="D18" s="65"/>
      <c r="E18" s="66"/>
      <c r="F18" s="18">
        <f>G11/C12</f>
        <v>-0.40239151678480595</v>
      </c>
      <c r="G18" s="38"/>
    </row>
    <row r="19" spans="1:7" s="8" customFormat="1" ht="15" customHeight="1" x14ac:dyDescent="0.2">
      <c r="A19" s="7"/>
      <c r="B19" s="39"/>
      <c r="E19" s="7"/>
      <c r="G19" s="38"/>
    </row>
    <row r="20" spans="1:7" s="8" customFormat="1" ht="15" customHeight="1" x14ac:dyDescent="0.2">
      <c r="A20" s="12">
        <v>3</v>
      </c>
      <c r="B20" s="16" t="s">
        <v>19</v>
      </c>
      <c r="C20" s="64" t="s">
        <v>321</v>
      </c>
      <c r="D20" s="65"/>
      <c r="E20" s="66"/>
      <c r="F20" s="18">
        <f>C13/C11</f>
        <v>4.1917272019765769E-4</v>
      </c>
      <c r="G20" s="38"/>
    </row>
    <row r="21" spans="1:7" s="8" customFormat="1" ht="15" customHeight="1" x14ac:dyDescent="0.2">
      <c r="A21" s="7"/>
      <c r="E21" s="7"/>
    </row>
    <row r="22" spans="1:7" s="8" customFormat="1" ht="15" customHeight="1" x14ac:dyDescent="0.2">
      <c r="A22" s="12">
        <v>4</v>
      </c>
      <c r="B22" s="16" t="s">
        <v>21</v>
      </c>
      <c r="C22" s="64" t="s">
        <v>322</v>
      </c>
      <c r="D22" s="65"/>
      <c r="E22" s="66"/>
      <c r="F22" s="18">
        <f>G12/G10</f>
        <v>0.92785331851061759</v>
      </c>
    </row>
    <row r="23" spans="1:7" s="8" customFormat="1" ht="15" customHeight="1" x14ac:dyDescent="0.2">
      <c r="A23" s="7"/>
      <c r="B23" s="39"/>
      <c r="E23" s="7"/>
    </row>
    <row r="24" spans="1:7" s="8" customFormat="1" ht="15" customHeight="1" x14ac:dyDescent="0.2">
      <c r="A24" s="12">
        <v>5</v>
      </c>
      <c r="B24" s="16" t="s">
        <v>20</v>
      </c>
      <c r="C24" s="64" t="s">
        <v>323</v>
      </c>
      <c r="D24" s="65"/>
      <c r="E24" s="66"/>
      <c r="F24" s="18">
        <f>G12/C11</f>
        <v>0.1012156122127538</v>
      </c>
    </row>
    <row r="25" spans="1:7" s="8" customFormat="1" ht="15" customHeight="1" x14ac:dyDescent="0.2">
      <c r="A25" s="7"/>
      <c r="E25" s="7"/>
    </row>
    <row r="26" spans="1:7" s="8" customFormat="1" ht="15" customHeight="1" x14ac:dyDescent="0.2">
      <c r="A26" s="12">
        <v>6</v>
      </c>
      <c r="B26" s="16" t="s">
        <v>22</v>
      </c>
      <c r="C26" s="64" t="s">
        <v>324</v>
      </c>
      <c r="D26" s="65"/>
      <c r="E26" s="66"/>
      <c r="F26" s="18">
        <f>(C13+G13)/C11</f>
        <v>5.6851988357795216E-2</v>
      </c>
    </row>
    <row r="27" spans="1:7" s="8" customFormat="1" ht="15" customHeight="1" x14ac:dyDescent="0.2">
      <c r="A27" s="7"/>
      <c r="E27" s="7"/>
    </row>
    <row r="28" spans="1:7" s="8" customFormat="1" ht="15" customHeight="1" x14ac:dyDescent="0.2">
      <c r="A28" s="7"/>
      <c r="E28" s="7"/>
    </row>
    <row r="29" spans="1:7" s="8" customFormat="1" ht="15" customHeight="1" x14ac:dyDescent="0.2">
      <c r="A29" s="7"/>
      <c r="E29" s="7"/>
    </row>
    <row r="30" spans="1:7" s="8" customFormat="1" ht="15" customHeight="1" x14ac:dyDescent="0.2">
      <c r="A30" s="7"/>
      <c r="E30" s="7"/>
    </row>
    <row r="31" spans="1:7" s="8" customFormat="1" ht="15" customHeight="1" x14ac:dyDescent="0.2">
      <c r="A31" s="69" t="s">
        <v>122</v>
      </c>
      <c r="B31" s="69"/>
      <c r="C31" s="69"/>
      <c r="D31" s="69"/>
      <c r="E31" s="69"/>
      <c r="F31" s="69"/>
      <c r="G31" s="62"/>
    </row>
    <row r="32" spans="1:7" s="8" customFormat="1" ht="15" customHeight="1" x14ac:dyDescent="0.2">
      <c r="A32" s="7"/>
      <c r="E32" s="7"/>
    </row>
    <row r="33" spans="1:9" s="8" customFormat="1" ht="15" customHeight="1" x14ac:dyDescent="0.2">
      <c r="A33" s="12" t="s">
        <v>102</v>
      </c>
      <c r="B33" s="9" t="s">
        <v>112</v>
      </c>
      <c r="C33" s="13">
        <f>Basisdaten!B9</f>
        <v>5437</v>
      </c>
      <c r="D33" s="14"/>
      <c r="E33" s="51" t="s">
        <v>106</v>
      </c>
      <c r="F33" s="9" t="s">
        <v>4</v>
      </c>
      <c r="G33" s="15">
        <f>Basisdaten!C63</f>
        <v>1200181.7599999998</v>
      </c>
    </row>
    <row r="34" spans="1:9" s="8" customFormat="1" ht="15" customHeight="1" x14ac:dyDescent="0.2">
      <c r="A34" s="12" t="s">
        <v>103</v>
      </c>
      <c r="B34" s="9" t="s">
        <v>125</v>
      </c>
      <c r="C34" s="15">
        <f>Basisdaten!C28</f>
        <v>17835717.960000001</v>
      </c>
      <c r="D34" s="14"/>
      <c r="E34" s="51" t="s">
        <v>107</v>
      </c>
      <c r="F34" s="9" t="s">
        <v>5</v>
      </c>
      <c r="G34" s="15">
        <f>Basisdaten!C155</f>
        <v>-4964913.2399999984</v>
      </c>
      <c r="H34" s="36"/>
      <c r="I34" s="37"/>
    </row>
    <row r="35" spans="1:9" s="8" customFormat="1" ht="15" customHeight="1" x14ac:dyDescent="0.2">
      <c r="A35" s="50" t="s">
        <v>104</v>
      </c>
      <c r="B35" s="9" t="s">
        <v>9</v>
      </c>
      <c r="C35" s="15">
        <f>Basisdaten!C35</f>
        <v>13196854.9</v>
      </c>
      <c r="D35" s="14"/>
      <c r="E35" s="51" t="s">
        <v>108</v>
      </c>
      <c r="F35" s="9" t="s">
        <v>10</v>
      </c>
      <c r="G35" s="15">
        <f>Basisdaten!C182</f>
        <v>1554648.21</v>
      </c>
    </row>
    <row r="36" spans="1:9" s="8" customFormat="1" ht="15" customHeight="1" x14ac:dyDescent="0.2">
      <c r="A36" s="50" t="s">
        <v>105</v>
      </c>
      <c r="B36" s="9" t="s">
        <v>114</v>
      </c>
      <c r="C36" s="15">
        <f>Basisdaten!C49</f>
        <v>-26206.11</v>
      </c>
      <c r="D36" s="14"/>
      <c r="E36" s="51" t="s">
        <v>109</v>
      </c>
      <c r="F36" s="9" t="s">
        <v>133</v>
      </c>
      <c r="G36" s="15">
        <f>Basisdaten!C218</f>
        <v>1417468.3</v>
      </c>
    </row>
    <row r="37" spans="1:9" s="8" customFormat="1" ht="15" customHeight="1" x14ac:dyDescent="0.2">
      <c r="A37" s="7"/>
      <c r="E37" s="7"/>
    </row>
    <row r="38" spans="1:9" s="8" customFormat="1" ht="15" customHeight="1" x14ac:dyDescent="0.2">
      <c r="A38" s="7"/>
      <c r="E38" s="7"/>
    </row>
    <row r="39" spans="1:9" s="8" customFormat="1" ht="15" customHeight="1" x14ac:dyDescent="0.2">
      <c r="A39" s="12">
        <v>1</v>
      </c>
      <c r="B39" s="16" t="s">
        <v>16</v>
      </c>
      <c r="C39" s="64" t="s">
        <v>319</v>
      </c>
      <c r="D39" s="65"/>
      <c r="E39" s="66"/>
      <c r="F39" s="17">
        <f>G34/C33</f>
        <v>-913.17146220342067</v>
      </c>
    </row>
    <row r="40" spans="1:9" s="8" customFormat="1" ht="15" customHeight="1" x14ac:dyDescent="0.2">
      <c r="A40" s="7"/>
      <c r="E40" s="7"/>
      <c r="G40" s="37"/>
    </row>
    <row r="41" spans="1:9" s="8" customFormat="1" ht="15" customHeight="1" x14ac:dyDescent="0.2">
      <c r="A41" s="12">
        <v>2</v>
      </c>
      <c r="B41" s="16" t="s">
        <v>18</v>
      </c>
      <c r="C41" s="64" t="s">
        <v>320</v>
      </c>
      <c r="D41" s="65"/>
      <c r="E41" s="66"/>
      <c r="F41" s="18">
        <f>G34/C35</f>
        <v>-0.37621943088879445</v>
      </c>
      <c r="G41" s="38"/>
    </row>
    <row r="42" spans="1:9" s="8" customFormat="1" ht="15" customHeight="1" x14ac:dyDescent="0.2">
      <c r="A42" s="7"/>
      <c r="B42" s="39"/>
      <c r="E42" s="7"/>
      <c r="G42" s="38"/>
    </row>
    <row r="43" spans="1:9" s="8" customFormat="1" ht="15" customHeight="1" x14ac:dyDescent="0.2">
      <c r="A43" s="12">
        <v>3</v>
      </c>
      <c r="B43" s="16" t="s">
        <v>19</v>
      </c>
      <c r="C43" s="64" t="s">
        <v>321</v>
      </c>
      <c r="D43" s="65"/>
      <c r="E43" s="66"/>
      <c r="F43" s="18">
        <f>C36/C34</f>
        <v>-1.4693050237042434E-3</v>
      </c>
      <c r="G43" s="38"/>
    </row>
    <row r="44" spans="1:9" s="8" customFormat="1" ht="15" customHeight="1" x14ac:dyDescent="0.2">
      <c r="A44" s="7"/>
      <c r="E44" s="7"/>
    </row>
    <row r="45" spans="1:9" s="8" customFormat="1" ht="15" customHeight="1" x14ac:dyDescent="0.2">
      <c r="A45" s="12">
        <v>4</v>
      </c>
      <c r="B45" s="16" t="s">
        <v>21</v>
      </c>
      <c r="C45" s="64" t="s">
        <v>322</v>
      </c>
      <c r="D45" s="65"/>
      <c r="E45" s="66"/>
      <c r="F45" s="18">
        <f>G35/G33</f>
        <v>1.2953439735661374</v>
      </c>
    </row>
    <row r="46" spans="1:9" s="8" customFormat="1" ht="15" customHeight="1" x14ac:dyDescent="0.2">
      <c r="A46" s="7"/>
      <c r="B46" s="39"/>
      <c r="E46" s="7"/>
    </row>
    <row r="47" spans="1:9" s="8" customFormat="1" ht="15" customHeight="1" x14ac:dyDescent="0.2">
      <c r="A47" s="12">
        <v>5</v>
      </c>
      <c r="B47" s="16" t="s">
        <v>20</v>
      </c>
      <c r="C47" s="64" t="s">
        <v>323</v>
      </c>
      <c r="D47" s="65"/>
      <c r="E47" s="66"/>
      <c r="F47" s="18">
        <f>G35/C34</f>
        <v>8.7164879680571031E-2</v>
      </c>
    </row>
    <row r="48" spans="1:9" s="8" customFormat="1" ht="15" customHeight="1" x14ac:dyDescent="0.2">
      <c r="A48" s="7"/>
      <c r="E48" s="7"/>
    </row>
    <row r="49" spans="1:7" s="8" customFormat="1" ht="15" customHeight="1" x14ac:dyDescent="0.2">
      <c r="A49" s="12">
        <v>6</v>
      </c>
      <c r="B49" s="16" t="s">
        <v>22</v>
      </c>
      <c r="C49" s="64" t="s">
        <v>324</v>
      </c>
      <c r="D49" s="65"/>
      <c r="E49" s="66"/>
      <c r="F49" s="18">
        <f>(C36+G36)/C34</f>
        <v>7.8004271715900131E-2</v>
      </c>
    </row>
    <row r="50" spans="1:7" x14ac:dyDescent="0.2">
      <c r="A50" s="6"/>
      <c r="B50" s="2"/>
      <c r="C50" s="2"/>
      <c r="D50" s="2"/>
      <c r="E50" s="6"/>
      <c r="F50" s="2"/>
      <c r="G50" s="2"/>
    </row>
  </sheetData>
  <mergeCells count="18">
    <mergeCell ref="C49:E49"/>
    <mergeCell ref="A3:B3"/>
    <mergeCell ref="A4:B4"/>
    <mergeCell ref="A8:G8"/>
    <mergeCell ref="A31:G31"/>
    <mergeCell ref="C39:E39"/>
    <mergeCell ref="C41:E41"/>
    <mergeCell ref="C43:E43"/>
    <mergeCell ref="C45:E45"/>
    <mergeCell ref="C47:E47"/>
    <mergeCell ref="A1:G1"/>
    <mergeCell ref="C24:E24"/>
    <mergeCell ref="C22:E22"/>
    <mergeCell ref="C26:E26"/>
    <mergeCell ref="C16:E16"/>
    <mergeCell ref="C18:E18"/>
    <mergeCell ref="C20:E20"/>
    <mergeCell ref="A5:B5"/>
  </mergeCells>
  <phoneticPr fontId="5" type="noConversion"/>
  <pageMargins left="0.78740157480314965" right="0.78740157480314965" top="0.98425196850393704" bottom="0.98425196850393704" header="0.51181102362204722" footer="0.51181102362204722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Basisdaten</vt:lpstr>
      <vt:lpstr>Kennzahlenauswertung Jahresr.</vt:lpstr>
      <vt:lpstr>Basisdaten!Druckbereich</vt:lpstr>
      <vt:lpstr>'Kennzahlenauswertung Jahresr.'!Druckbereich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Kennzahlen Jahresrechnung</dc:title>
  <dc:creator>Schmellentin Marc  DVIGA</dc:creator>
  <cp:lastModifiedBy>Tidow Felix  DVIGA</cp:lastModifiedBy>
  <cp:lastPrinted>2021-02-03T10:49:23Z</cp:lastPrinted>
  <dcterms:created xsi:type="dcterms:W3CDTF">2012-08-15T06:37:58Z</dcterms:created>
  <dcterms:modified xsi:type="dcterms:W3CDTF">2025-03-11T12:15:41Z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2faa9d70-10b5-43e3-85c5-57eca9190b31</vt:lpwstr>
  </property>
</Properties>
</file>