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Vs\01_Daten RE\Schulstandorte\Schulgeld\Motion betreffend Überprüfung Schulgeldverordnung\Arbeitsgruppe Revision Schulgeldverordnung\Anhörung\4_Berechnungen\"/>
    </mc:Choice>
  </mc:AlternateContent>
  <bookViews>
    <workbookView xWindow="0" yWindow="0" windowWidth="28800" windowHeight="11895" activeTab="2"/>
  </bookViews>
  <sheets>
    <sheet name="Übersicht" sheetId="1" r:id="rId1"/>
    <sheet name="Inputdatei ER" sheetId="5" r:id="rId2"/>
    <sheet name="Inputdatei Anbu 2020" sheetId="6" r:id="rId3"/>
    <sheet name="Anlagekosten" sheetId="2" r:id="rId4"/>
    <sheet name="Betriebskosten" sheetId="3" r:id="rId5"/>
  </sheets>
  <definedNames>
    <definedName name="_xlnm._FilterDatabase" localSheetId="2" hidden="1">'Inputdatei Anbu 2020'!#REF!</definedName>
    <definedName name="_xlnm.Print_Area" localSheetId="3">Anlagekosten!$A$1:$D$27</definedName>
    <definedName name="_xlnm.Print_Area" localSheetId="1">'Inputdatei ER'!$A$1:$D$314</definedName>
    <definedName name="_xlnm.Print_Titles" localSheetId="2">'Inputdatei Anbu 2020'!$A:$A,'Inputdatei Anbu 2020'!#REF!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6" l="1"/>
  <c r="D6" i="2"/>
  <c r="B15" i="2" l="1"/>
  <c r="L52" i="6"/>
  <c r="I52" i="6"/>
  <c r="C22" i="2" l="1"/>
  <c r="D8" i="3" l="1"/>
  <c r="D22" i="3" l="1"/>
  <c r="D19" i="3"/>
  <c r="D18" i="3"/>
  <c r="D13" i="3"/>
  <c r="C13" i="3"/>
  <c r="C12" i="3"/>
  <c r="C8" i="3"/>
  <c r="C7" i="3"/>
  <c r="B20" i="1" l="1"/>
  <c r="E13" i="3" l="1"/>
  <c r="E26" i="3"/>
  <c r="E25" i="3"/>
  <c r="E7" i="3" l="1"/>
  <c r="C16" i="3" l="1"/>
  <c r="C15" i="2" l="1"/>
  <c r="D15" i="2"/>
  <c r="D17" i="2" s="1"/>
  <c r="D10" i="2" l="1"/>
  <c r="D21" i="2" s="1"/>
  <c r="C24" i="3"/>
  <c r="E24" i="3" s="1"/>
  <c r="C23" i="3"/>
  <c r="C21" i="3"/>
  <c r="D20" i="3"/>
  <c r="E18" i="3"/>
  <c r="C20" i="5"/>
  <c r="D17" i="3"/>
  <c r="E17" i="3" s="1"/>
  <c r="E16" i="3"/>
  <c r="D11" i="3"/>
  <c r="C11" i="3"/>
  <c r="E14" i="3"/>
  <c r="E19" i="3"/>
  <c r="E22" i="3"/>
  <c r="D6" i="3"/>
  <c r="C9" i="3"/>
  <c r="E9" i="3" s="1"/>
  <c r="C6" i="3"/>
  <c r="C305" i="5"/>
  <c r="C289" i="5"/>
  <c r="D283" i="5"/>
  <c r="D218" i="5" s="1"/>
  <c r="C283" i="5"/>
  <c r="D243" i="5"/>
  <c r="D23" i="3" s="1"/>
  <c r="C243" i="5"/>
  <c r="D219" i="5"/>
  <c r="C219" i="5"/>
  <c r="C20" i="3" s="1"/>
  <c r="D213" i="5"/>
  <c r="C213" i="5"/>
  <c r="D195" i="5"/>
  <c r="C195" i="5"/>
  <c r="D177" i="5"/>
  <c r="C177" i="5"/>
  <c r="D159" i="5"/>
  <c r="C159" i="5"/>
  <c r="D115" i="5"/>
  <c r="D114" i="5" s="1"/>
  <c r="C115" i="5"/>
  <c r="D95" i="5"/>
  <c r="D94" i="5" s="1"/>
  <c r="C95" i="5"/>
  <c r="C94" i="5" s="1"/>
  <c r="D62" i="5"/>
  <c r="D61" i="5" s="1"/>
  <c r="C62" i="5"/>
  <c r="C61" i="5" s="1"/>
  <c r="D32" i="5"/>
  <c r="D31" i="5" s="1"/>
  <c r="C32" i="5"/>
  <c r="C31" i="5" s="1"/>
  <c r="C13" i="5"/>
  <c r="C12" i="5" s="1"/>
  <c r="D22" i="2" l="1"/>
  <c r="D23" i="2" s="1"/>
  <c r="B25" i="1" s="1"/>
  <c r="C114" i="5"/>
  <c r="C15" i="3"/>
  <c r="D15" i="3"/>
  <c r="D158" i="5"/>
  <c r="C5" i="3"/>
  <c r="C10" i="3"/>
  <c r="D5" i="3"/>
  <c r="E5" i="3" s="1"/>
  <c r="D10" i="3"/>
  <c r="C158" i="5"/>
  <c r="C218" i="5"/>
  <c r="E11" i="3"/>
  <c r="E15" i="3"/>
  <c r="E6" i="3"/>
  <c r="E12" i="3"/>
  <c r="E8" i="3"/>
  <c r="E23" i="3"/>
  <c r="E21" i="3"/>
  <c r="E20" i="3"/>
  <c r="D11" i="5"/>
  <c r="C11" i="5"/>
  <c r="E10" i="3" l="1"/>
  <c r="E28" i="3" s="1"/>
  <c r="B21" i="1"/>
  <c r="B26" i="1" s="1"/>
  <c r="B29" i="1" l="1"/>
  <c r="B30" i="1" l="1"/>
  <c r="B32" i="1" s="1"/>
</calcChain>
</file>

<file path=xl/sharedStrings.xml><?xml version="1.0" encoding="utf-8"?>
<sst xmlns="http://schemas.openxmlformats.org/spreadsheetml/2006/main" count="545" uniqueCount="287">
  <si>
    <t>Betriebskosten</t>
  </si>
  <si>
    <t>Was</t>
  </si>
  <si>
    <t>Funktion</t>
  </si>
  <si>
    <t>Primarstufe, total</t>
  </si>
  <si>
    <t>Oberstufe, total</t>
  </si>
  <si>
    <t>Schulliegenschaften</t>
  </si>
  <si>
    <t>Schulleitungen und Schulverwaltung</t>
  </si>
  <si>
    <t>Volksschule Sonstiges</t>
  </si>
  <si>
    <t>Jugendfest (Durchschnitt pro Jahr)</t>
  </si>
  <si>
    <t>Total Betriebskosten</t>
  </si>
  <si>
    <t>Ertrag in CHF</t>
  </si>
  <si>
    <t>Netto in CHF</t>
  </si>
  <si>
    <t>Aufwand in CHF</t>
  </si>
  <si>
    <t>Kindergarten</t>
  </si>
  <si>
    <t>Primarschule</t>
  </si>
  <si>
    <t>Oberstufe</t>
  </si>
  <si>
    <t>Total</t>
  </si>
  <si>
    <t>Anzahl Schülerin und Schüler per Stichtag September des Basisjahres:</t>
  </si>
  <si>
    <t>Schulgeld pro Schülerin und Schüler:</t>
  </si>
  <si>
    <t>Hinweis:</t>
  </si>
  <si>
    <t>Anlagekosten</t>
  </si>
  <si>
    <t>Inputdatei</t>
  </si>
  <si>
    <t>Total Anlagekosten</t>
  </si>
  <si>
    <t>Schulgeld Anlagekostenanteil</t>
  </si>
  <si>
    <t>Schulgeld Betriebskostenanteil</t>
  </si>
  <si>
    <t>./. Aufwand/Ertrag, welche nicht das Schulgeld betreffen</t>
  </si>
  <si>
    <t>./. 3612/4612 Schulgelder</t>
  </si>
  <si>
    <t>./. 3612/4612 Schulgelder (Anlagekostenanteil)</t>
  </si>
  <si>
    <t>./. 33xx, 366x Abschreibungen</t>
  </si>
  <si>
    <t>./. 4470/4472 Mieten/Benützungsgebühren</t>
  </si>
  <si>
    <t>Aufwand</t>
  </si>
  <si>
    <t>Ertrag</t>
  </si>
  <si>
    <t>Obligatorische Schule</t>
  </si>
  <si>
    <t>Büromaterial</t>
  </si>
  <si>
    <t>Drucksachen, Publikationen</t>
  </si>
  <si>
    <t>Lehrmittel</t>
  </si>
  <si>
    <t>Reisekosten und Spesen</t>
  </si>
  <si>
    <t>Primarstufe</t>
  </si>
  <si>
    <t>Fachliteratur, Zeitschriften</t>
  </si>
  <si>
    <t>Dienstleistungen Dritter</t>
  </si>
  <si>
    <t>Betriebs-, Verbrauchsmaterial</t>
  </si>
  <si>
    <t>Lebensmittel</t>
  </si>
  <si>
    <t>Musikschulen</t>
  </si>
  <si>
    <t>Kinder- und Ausbildungszulagen</t>
  </si>
  <si>
    <t>Personalwerbung</t>
  </si>
  <si>
    <t>Übriger Personalaufwand</t>
  </si>
  <si>
    <t>Sachversicherungsprämien</t>
  </si>
  <si>
    <t>Tagesbetreuung</t>
  </si>
  <si>
    <t>Obligatorische Schule, übriges</t>
  </si>
  <si>
    <t>Informatik-Nutzungsaufwand</t>
  </si>
  <si>
    <t>Schulsozialarbeit</t>
  </si>
  <si>
    <t xml:space="preserve">Schulgeldberechnung </t>
  </si>
  <si>
    <t xml:space="preserve">bisher im Betriebskostenanteil </t>
  </si>
  <si>
    <t xml:space="preserve"> Eingangsstufe</t>
  </si>
  <si>
    <t xml:space="preserve"> Löhne Hauswartung</t>
  </si>
  <si>
    <t xml:space="preserve"> Löhne der Lehrkräfte</t>
  </si>
  <si>
    <t>Erstattung von Zulagen</t>
  </si>
  <si>
    <t xml:space="preserve"> Beiträge AHV, IV, EO, ALV</t>
  </si>
  <si>
    <t>Beiträge an Pensionskassen</t>
  </si>
  <si>
    <t>Beiträge Unfallversicherungen</t>
  </si>
  <si>
    <t>Beiträge Familienausgleichsk</t>
  </si>
  <si>
    <t xml:space="preserve">Beiträge Krankentaggeldvers. </t>
  </si>
  <si>
    <t>Lehrmittel Verbrauch</t>
  </si>
  <si>
    <t>Lehrmittel allgemein</t>
  </si>
  <si>
    <t>Anschaffungen Schulmobiliar</t>
  </si>
  <si>
    <t xml:space="preserve">Unterhalt Schulmobiliar </t>
  </si>
  <si>
    <t xml:space="preserve"> Elternabende</t>
  </si>
  <si>
    <t xml:space="preserve"> Schulreise Kindergarten</t>
  </si>
  <si>
    <t xml:space="preserve">Besoldungsanteile an Kanton </t>
  </si>
  <si>
    <t>Löhne der Lehrkräfte</t>
  </si>
  <si>
    <t>Besoldung Textiles Werken</t>
  </si>
  <si>
    <t>Beitrag AHV, IV, EO, ALV</t>
  </si>
  <si>
    <t>Beiträge Familienausgleichsk.</t>
  </si>
  <si>
    <t>Beiträge Krankentaggeldvers.</t>
  </si>
  <si>
    <t>Lehrmittel Textiles Werken</t>
  </si>
  <si>
    <t>Lehrmittel Werken</t>
  </si>
  <si>
    <t>Lehrmittel TTG</t>
  </si>
  <si>
    <t>Anschaffungen Primar</t>
  </si>
  <si>
    <t>Anschaffungen Werken</t>
  </si>
  <si>
    <t>Anschaffungen TTG</t>
  </si>
  <si>
    <t>Mobilienunterhalt Primar</t>
  </si>
  <si>
    <t>Mobilienunterhalt Text. Werken</t>
  </si>
  <si>
    <t>Mobilienunterhalt TTG</t>
  </si>
  <si>
    <t>Elternabende</t>
  </si>
  <si>
    <t>Schulreisen, Lager, Exkursion</t>
  </si>
  <si>
    <t>Schulgelder an Gemeinden</t>
  </si>
  <si>
    <t>Besoldungsanteile Kanton</t>
  </si>
  <si>
    <t>Besoldungsanteile an Gemeinden</t>
  </si>
  <si>
    <t>Rückerstattungen</t>
  </si>
  <si>
    <t>Schulgelder von Gemeinden</t>
  </si>
  <si>
    <t>Besoldungsanteile von Gemeinden</t>
  </si>
  <si>
    <t>Beiträge AHV, IV, EO, ALV</t>
  </si>
  <si>
    <t xml:space="preserve"> Lehrmittel Hauswirtschaft    </t>
  </si>
  <si>
    <t>Anschaffungen Oberstufe</t>
  </si>
  <si>
    <t>Anschaffungen Hauswirtschaft</t>
  </si>
  <si>
    <t>Mobilienunterhalt Oberstufe</t>
  </si>
  <si>
    <t>Mobilienunterhalt Hauswirtsch.</t>
  </si>
  <si>
    <t>Mobilienunterhalt Werken</t>
  </si>
  <si>
    <t>Berufsschau OS</t>
  </si>
  <si>
    <t xml:space="preserve"> Besoldungsanteile an Kanton</t>
  </si>
  <si>
    <t xml:space="preserve">Besoldungsanteile an Gemeinden  </t>
  </si>
  <si>
    <t>Besoldungsanteile von Gemeinde</t>
  </si>
  <si>
    <t xml:space="preserve">Musikschule    </t>
  </si>
  <si>
    <t>Lohn Ortsschulleiter</t>
  </si>
  <si>
    <t>Anschaffung Schulmobiliar</t>
  </si>
  <si>
    <t>Unterhalt Instrumente</t>
  </si>
  <si>
    <t>Miete Instrumente, Fahrzeuge</t>
  </si>
  <si>
    <t>Abschreibungen</t>
  </si>
  <si>
    <t>Eingang abgeschriebener</t>
  </si>
  <si>
    <t>Beiträge an Musikschule Frick</t>
  </si>
  <si>
    <t xml:space="preserve"> Interne Verrechnung </t>
  </si>
  <si>
    <t xml:space="preserve"> Elternbeiträge</t>
  </si>
  <si>
    <t>Löhne Betriebspersonal</t>
  </si>
  <si>
    <t>Aus- und Weiterbildung</t>
  </si>
  <si>
    <t>Anschaffung Maschinen, Geräte,</t>
  </si>
  <si>
    <t>Dienstkleider</t>
  </si>
  <si>
    <t>Ver-/Entsorgung</t>
  </si>
  <si>
    <t>Honorare externe Berater, Gut-</t>
  </si>
  <si>
    <t>Verkehrssteuern</t>
  </si>
  <si>
    <t>Unterhalt Grundstücke</t>
  </si>
  <si>
    <t>Allg. Unterhalt Hochbauten</t>
  </si>
  <si>
    <t>Ausserordentlicher Unterhalt</t>
  </si>
  <si>
    <t xml:space="preserve">Unterhalt Maschinen, Geräte,  </t>
  </si>
  <si>
    <t>Repräsentationen, Spesen</t>
  </si>
  <si>
    <t>Planmässige Abschreibungen Hochbauten</t>
  </si>
  <si>
    <t>Ausserplanmässige Abschreibungen</t>
  </si>
  <si>
    <t xml:space="preserve"> Interne Verrechnung Material- und Warenbezüge</t>
  </si>
  <si>
    <t xml:space="preserve"> Interne Verrechnung Zivildienstleistung</t>
  </si>
  <si>
    <t xml:space="preserve"> Interne Verrechnung  Lohnaufwand</t>
  </si>
  <si>
    <t xml:space="preserve"> Interne Verrechnung Soziallasten</t>
  </si>
  <si>
    <t xml:space="preserve"> Interne Verrechnung Personalanlässe</t>
  </si>
  <si>
    <t xml:space="preserve"> Interne Verrechnung von Betriebskosten Heizung</t>
  </si>
  <si>
    <t xml:space="preserve"> Benützungsgebühren und Dienstleistungen</t>
  </si>
  <si>
    <t xml:space="preserve"> Verkäufe</t>
  </si>
  <si>
    <t>Rückerstattungen Dritter</t>
  </si>
  <si>
    <t xml:space="preserve">Schulgelder von Gemeinden </t>
  </si>
  <si>
    <t xml:space="preserve"> Interne Verrechnung von Personalaufwand Heizung</t>
  </si>
  <si>
    <t>Interne Verrechnung: Abgeltung Benützung Schulanl. Konzert</t>
  </si>
  <si>
    <t xml:space="preserve"> Interne Verrechnung: Abgeltung Benützung Schulanl. Sport</t>
  </si>
  <si>
    <t xml:space="preserve"> Interne Verrechnung: Abgeltung Benützung Schulanl. Betreuung</t>
  </si>
  <si>
    <t xml:space="preserve"> Interne Verrechnung: Abgeltung Ben. Schulanl. Mittagstisch</t>
  </si>
  <si>
    <t>Schülerbetreuung</t>
  </si>
  <si>
    <t>Löhne Schülerbetreuung</t>
  </si>
  <si>
    <t>Verbrauchsmaterial</t>
  </si>
  <si>
    <t>Spesen</t>
  </si>
  <si>
    <t>Interne Verrechnung von</t>
  </si>
  <si>
    <t xml:space="preserve"> Interne Verrechnung    </t>
  </si>
  <si>
    <t xml:space="preserve"> Interne Verrechnung von </t>
  </si>
  <si>
    <t xml:space="preserve"> Interne Verrechnung: Abgeltung  </t>
  </si>
  <si>
    <t xml:space="preserve"> Elternbeiträge  </t>
  </si>
  <si>
    <t>Mittagstisch</t>
  </si>
  <si>
    <t>Löhne Mittagstisch</t>
  </si>
  <si>
    <t xml:space="preserve"> Interne Verrechnung</t>
  </si>
  <si>
    <t xml:space="preserve"> Interne Verrechnung von</t>
  </si>
  <si>
    <t>Verkäufe</t>
  </si>
  <si>
    <t>Schuldienste</t>
  </si>
  <si>
    <t>Lohn Schuldienste</t>
  </si>
  <si>
    <t>Beiträge AHV, IV, EO, ALV,</t>
  </si>
  <si>
    <t>Unterhalt Software</t>
  </si>
  <si>
    <t>Interne Verrechnung</t>
  </si>
  <si>
    <t xml:space="preserve"> Interne Verrechnung von  </t>
  </si>
  <si>
    <t>Zivildienstleistung Schule</t>
  </si>
  <si>
    <t>Entschädigungen an Bund</t>
  </si>
  <si>
    <t>Schulleitung / Schulverwaltung</t>
  </si>
  <si>
    <t>Schulpflege, Kommissionen</t>
  </si>
  <si>
    <t>Lohn Schulsekretariat</t>
  </si>
  <si>
    <t>Lohnerstattungen</t>
  </si>
  <si>
    <t>Aus-/Weiterbildung</t>
  </si>
  <si>
    <t>Anschaffung Büromöbel, -geräte</t>
  </si>
  <si>
    <t>Besoldungsanteile an Kanton</t>
  </si>
  <si>
    <t xml:space="preserve">Rückerstattungen Dritter     </t>
  </si>
  <si>
    <t xml:space="preserve">Besoldungsanteile Gemeinden </t>
  </si>
  <si>
    <t>Toner</t>
  </si>
  <si>
    <t>Literatur Schülerbibliothek</t>
  </si>
  <si>
    <t>Literatur Lehrerbibliothek</t>
  </si>
  <si>
    <t>Kopierpapier und Kopien</t>
  </si>
  <si>
    <t>Lehrmittel Schulsport</t>
  </si>
  <si>
    <t>Projekttage / Allg. Projekte</t>
  </si>
  <si>
    <t>Projektwoche</t>
  </si>
  <si>
    <t>Lehrmittel SHP</t>
  </si>
  <si>
    <t>Schülerrat</t>
  </si>
  <si>
    <t>Promotionen</t>
  </si>
  <si>
    <t>Anschaffung Pausenplatz</t>
  </si>
  <si>
    <t>Anschaffung Hardware</t>
  </si>
  <si>
    <t xml:space="preserve">Honorare externe Berater, Gut-   </t>
  </si>
  <si>
    <t>Schülerunfallversicherung</t>
  </si>
  <si>
    <t>Urheberrechtsgebühren</t>
  </si>
  <si>
    <t>Unterhalt Büromöbel, -geräte</t>
  </si>
  <si>
    <t>Kopierermiete Schule</t>
  </si>
  <si>
    <t>Eintritte Schwimmbad</t>
  </si>
  <si>
    <t>Personalanlässe</t>
  </si>
  <si>
    <t>Spesen Schulsport</t>
  </si>
  <si>
    <t>Kultur</t>
  </si>
  <si>
    <t>Elternmitwirkung/Elternteam</t>
  </si>
  <si>
    <t>Schneesportlager</t>
  </si>
  <si>
    <t>Skitag</t>
  </si>
  <si>
    <t>Sportanlässe</t>
  </si>
  <si>
    <t>Gemeindebeitrag Skilager</t>
  </si>
  <si>
    <t>Vereinsbeiträge</t>
  </si>
  <si>
    <t>Elternbeitrag Skitag</t>
  </si>
  <si>
    <t>Rückzahlung Überschuss</t>
  </si>
  <si>
    <t>Qualitätssicherung Schule</t>
  </si>
  <si>
    <t>Arbeitsgruppe</t>
  </si>
  <si>
    <t>Weiterbildung Qualität</t>
  </si>
  <si>
    <t xml:space="preserve">Spesen  </t>
  </si>
  <si>
    <t xml:space="preserve"> Entnahme aus Bilanz </t>
  </si>
  <si>
    <t>Löhne Schulsozialarbeit</t>
  </si>
  <si>
    <t>Verbandsbeiträge</t>
  </si>
  <si>
    <t>Lotsendienst</t>
  </si>
  <si>
    <t>Löhne Lotsendienst</t>
  </si>
  <si>
    <t>Material Lotsendienst</t>
  </si>
  <si>
    <t>Konto</t>
  </si>
  <si>
    <t>Betrag</t>
  </si>
  <si>
    <t>Bezeichnung</t>
  </si>
  <si>
    <t>Gem. Anlagebuchhaltung</t>
  </si>
  <si>
    <t>Total Abschreibungen</t>
  </si>
  <si>
    <t>Weitere Funktionen oder Einzelkonti</t>
  </si>
  <si>
    <t>./. 3632/4632 Beiträge an/von Gemeinden und Gemeindeverbänden</t>
  </si>
  <si>
    <t xml:space="preserve">./. 3631/4631 Besoldungsanteile an/von Kanton </t>
  </si>
  <si>
    <t>./. 3631/4631 Besoldungsanteile an/von Kanton</t>
  </si>
  <si>
    <t>./. 3631 Besoldungsanteile an/von Kanton</t>
  </si>
  <si>
    <t>Gemeinde/Kreisschule:</t>
  </si>
  <si>
    <t>Hypothekarischer Referenzzinssatz des Bundesamtes für Wohnungswesen (BWO) mit Abschlag von 0.25 Prozentpunkte</t>
  </si>
  <si>
    <t>B</t>
  </si>
  <si>
    <t>Zinssatz 
(gemäss Tabellenblatt "Übersicht")</t>
  </si>
  <si>
    <t>Kalkulatorische Zinsen</t>
  </si>
  <si>
    <t>Total kalkulatorische Zinsen</t>
  </si>
  <si>
    <t>Total Schulgeld pro Schülerin und Schüler</t>
  </si>
  <si>
    <t>Grundlagen:</t>
  </si>
  <si>
    <t>xy</t>
  </si>
  <si>
    <t xml:space="preserve">Rechnungsstellung per: </t>
  </si>
  <si>
    <t>Kalenderjahr/Rechnungsjahr:</t>
  </si>
  <si>
    <t>Aktuelle Nettoinvestitionen (=Restbuchwerte)</t>
  </si>
  <si>
    <t>Abzug für Standortgunst auf den Anlagekosten</t>
  </si>
  <si>
    <t>Zwischentotal Anlagekosten (Abschreibungen und kalkulatorische Zinsen)</t>
  </si>
  <si>
    <t>Abzüglich Standortgunstabzug</t>
  </si>
  <si>
    <t>Total Anlagekosten (Abschreibungen und kalkulatorische Zinsen abzüglich Standortgunstabzug)</t>
  </si>
  <si>
    <t>Vorlage zur Berechnung des Schulgelds</t>
  </si>
  <si>
    <t>Siehe Anleitung zur Berechnung des Schulgelds, Kapitel 3.3</t>
  </si>
  <si>
    <t>Siehe Anleitung zur Berechnung des Schulgelds, Kapitel 3.4</t>
  </si>
  <si>
    <t>Berechnungskonstanten:</t>
  </si>
  <si>
    <t>Berechnet anhand der aktuellen Nettoinvestitionen (=Restbuchwerte)</t>
  </si>
  <si>
    <t>Übersicht Anlagen</t>
  </si>
  <si>
    <t>Anlage Nr.</t>
  </si>
  <si>
    <t>Anlagebezeichnung
Anlagekategorie</t>
  </si>
  <si>
    <t>Vermögensart</t>
  </si>
  <si>
    <t>Betrieb</t>
  </si>
  <si>
    <t>Anlage ab
Art Code</t>
  </si>
  <si>
    <t>bis</t>
  </si>
  <si>
    <t>Abschr. Ab
Standort</t>
  </si>
  <si>
    <t>Kaufjahr</t>
  </si>
  <si>
    <t>Urspr. Anl.-Wert
Versicherungen</t>
  </si>
  <si>
    <t>Abschreib.</t>
  </si>
  <si>
    <t>Abgänge
Geleast</t>
  </si>
  <si>
    <t>Aktuell Verpfändet</t>
  </si>
  <si>
    <t>Unteres Schulhaus</t>
  </si>
  <si>
    <t>Gebäude, Hochbauten</t>
  </si>
  <si>
    <t>Verwaltungsvermögen</t>
  </si>
  <si>
    <t>Einwohnergemeinde</t>
  </si>
  <si>
    <t>n.z.</t>
  </si>
  <si>
    <t>Nein</t>
  </si>
  <si>
    <t>Unteres Schulhaus Neubau</t>
  </si>
  <si>
    <t>Unteres Schulhaus Einbau 4. Kiga-Abteilung</t>
  </si>
  <si>
    <t>Mittleres Schulhaus</t>
  </si>
  <si>
    <t>Mittleres Schulhaus Fenstererstz 1995</t>
  </si>
  <si>
    <t>Mittleres Schulhaus Renovation Zimmer 11/12</t>
  </si>
  <si>
    <t>Oberes Schulhaus</t>
  </si>
  <si>
    <t>Oberes Schulhaus Neubau</t>
  </si>
  <si>
    <t>Oberes Schulhaus Sanierung Passerelle 2012</t>
  </si>
  <si>
    <t>Oberes Schulhaus Planung Sanierung 2015</t>
  </si>
  <si>
    <t>Oberes Schulhaus Sanierung 2021/2022</t>
  </si>
  <si>
    <t>Kindergarten Sanierung 1994</t>
  </si>
  <si>
    <t>Kindergarten Sanierung 2007</t>
  </si>
  <si>
    <t>Mehrzweckhalle</t>
  </si>
  <si>
    <t>Mehrzweckhalle Sanierung 2012/2013</t>
  </si>
  <si>
    <t>Mehrzweckhalle Sanierung 2001</t>
  </si>
  <si>
    <t>Sporthalle</t>
  </si>
  <si>
    <t>Sporthalle Neubau</t>
  </si>
  <si>
    <t>Regos-Schulhaus</t>
  </si>
  <si>
    <t>Regos-Schulhaus Neubau</t>
  </si>
  <si>
    <t>Velounterstand Sporthalle</t>
  </si>
  <si>
    <t>Schulanlagen ohne Kiga</t>
  </si>
  <si>
    <t>Totale</t>
  </si>
  <si>
    <t>Kiga</t>
  </si>
  <si>
    <t>Beispiel</t>
  </si>
  <si>
    <t>Beilage 4 zum Anhörungsbericht</t>
  </si>
  <si>
    <t>abzüglich planmässige Abschreibungen Kindergarten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</si>
</sst>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b/>
      <sz val="11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3" fillId="0" borderId="1" xfId="0" applyFont="1" applyBorder="1"/>
    <xf numFmtId="0" fontId="2" fillId="0" borderId="0" xfId="0" applyFont="1"/>
    <xf numFmtId="0" fontId="8" fillId="0" borderId="0" xfId="0" applyFont="1"/>
    <xf numFmtId="4" fontId="0" fillId="0" borderId="0" xfId="0" applyNumberFormat="1"/>
    <xf numFmtId="4" fontId="3" fillId="0" borderId="0" xfId="0" applyNumberFormat="1" applyFont="1"/>
    <xf numFmtId="2" fontId="0" fillId="0" borderId="0" xfId="0" applyNumberFormat="1"/>
    <xf numFmtId="1" fontId="3" fillId="0" borderId="0" xfId="0" applyNumberFormat="1" applyFont="1"/>
    <xf numFmtId="2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Alignment="1">
      <alignment horizontal="right"/>
    </xf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6" fillId="0" borderId="1" xfId="0" applyFont="1" applyBorder="1"/>
    <xf numFmtId="4" fontId="2" fillId="0" borderId="0" xfId="0" applyNumberFormat="1" applyFont="1"/>
    <xf numFmtId="4" fontId="3" fillId="0" borderId="1" xfId="0" applyNumberFormat="1" applyFont="1" applyBorder="1"/>
    <xf numFmtId="4" fontId="0" fillId="0" borderId="1" xfId="0" applyNumberFormat="1" applyBorder="1"/>
    <xf numFmtId="3" fontId="3" fillId="0" borderId="0" xfId="0" applyNumberFormat="1" applyFont="1"/>
    <xf numFmtId="3" fontId="3" fillId="0" borderId="5" xfId="0" applyNumberFormat="1" applyFont="1" applyBorder="1"/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5" fillId="0" borderId="0" xfId="0" applyFont="1"/>
    <xf numFmtId="4" fontId="6" fillId="0" borderId="1" xfId="0" applyNumberFormat="1" applyFont="1" applyBorder="1"/>
    <xf numFmtId="0" fontId="6" fillId="0" borderId="2" xfId="0" applyFont="1" applyBorder="1"/>
    <xf numFmtId="4" fontId="0" fillId="0" borderId="0" xfId="0" applyNumberFormat="1" applyFill="1" applyBorder="1"/>
    <xf numFmtId="0" fontId="0" fillId="0" borderId="0" xfId="0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Border="1"/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/>
    <xf numFmtId="0" fontId="4" fillId="0" borderId="0" xfId="0" applyFont="1" applyFill="1"/>
    <xf numFmtId="0" fontId="6" fillId="0" borderId="0" xfId="0" applyFont="1"/>
    <xf numFmtId="0" fontId="9" fillId="0" borderId="0" xfId="0" applyFont="1"/>
    <xf numFmtId="3" fontId="0" fillId="0" borderId="0" xfId="0" applyNumberFormat="1"/>
    <xf numFmtId="10" fontId="0" fillId="0" borderId="1" xfId="1" applyNumberFormat="1" applyFont="1" applyFill="1" applyBorder="1"/>
    <xf numFmtId="10" fontId="0" fillId="3" borderId="1" xfId="1" applyNumberFormat="1" applyFont="1" applyFill="1" applyBorder="1"/>
    <xf numFmtId="0" fontId="0" fillId="0" borderId="0" xfId="0" applyFont="1" applyFill="1"/>
    <xf numFmtId="0" fontId="0" fillId="0" borderId="0" xfId="0" applyFont="1"/>
    <xf numFmtId="0" fontId="9" fillId="0" borderId="1" xfId="0" applyFont="1" applyBorder="1"/>
    <xf numFmtId="0" fontId="3" fillId="0" borderId="1" xfId="0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14" fontId="9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top"/>
    </xf>
    <xf numFmtId="0" fontId="6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/>
    <xf numFmtId="0" fontId="0" fillId="0" borderId="0" xfId="0" applyBorder="1" applyAlignment="1">
      <alignment wrapText="1"/>
    </xf>
    <xf numFmtId="10" fontId="0" fillId="0" borderId="0" xfId="1" applyNumberFormat="1" applyFont="1" applyFill="1" applyBorder="1"/>
    <xf numFmtId="0" fontId="0" fillId="0" borderId="1" xfId="0" applyBorder="1" applyAlignment="1">
      <alignment wrapText="1"/>
    </xf>
    <xf numFmtId="3" fontId="6" fillId="0" borderId="0" xfId="0" applyNumberFormat="1" applyFont="1"/>
    <xf numFmtId="3" fontId="6" fillId="0" borderId="1" xfId="0" applyNumberFormat="1" applyFont="1" applyBorder="1"/>
    <xf numFmtId="4" fontId="0" fillId="0" borderId="1" xfId="0" applyNumberFormat="1" applyFont="1" applyBorder="1"/>
    <xf numFmtId="0" fontId="7" fillId="0" borderId="0" xfId="2"/>
    <xf numFmtId="4" fontId="7" fillId="0" borderId="0" xfId="2" applyNumberFormat="1"/>
    <xf numFmtId="0" fontId="7" fillId="0" borderId="0" xfId="2" applyFill="1"/>
    <xf numFmtId="0" fontId="7" fillId="0" borderId="0" xfId="2" applyAlignment="1">
      <alignment wrapText="1"/>
    </xf>
    <xf numFmtId="14" fontId="7" fillId="0" borderId="0" xfId="2" applyNumberFormat="1"/>
    <xf numFmtId="164" fontId="7" fillId="0" borderId="0" xfId="2" applyNumberFormat="1"/>
    <xf numFmtId="164" fontId="7" fillId="2" borderId="0" xfId="2" applyNumberFormat="1" applyFill="1"/>
    <xf numFmtId="0" fontId="7" fillId="2" borderId="0" xfId="2" applyFill="1"/>
    <xf numFmtId="14" fontId="7" fillId="2" borderId="0" xfId="2" applyNumberFormat="1" applyFill="1"/>
    <xf numFmtId="4" fontId="7" fillId="2" borderId="0" xfId="2" applyNumberFormat="1" applyFill="1"/>
    <xf numFmtId="164" fontId="7" fillId="0" borderId="0" xfId="2" applyNumberFormat="1" applyFill="1"/>
    <xf numFmtId="14" fontId="7" fillId="0" borderId="0" xfId="2" applyNumberFormat="1" applyFill="1"/>
    <xf numFmtId="4" fontId="7" fillId="0" borderId="0" xfId="2" applyNumberFormat="1" applyFill="1"/>
    <xf numFmtId="164" fontId="10" fillId="2" borderId="0" xfId="2" applyNumberFormat="1" applyFont="1" applyFill="1"/>
    <xf numFmtId="0" fontId="11" fillId="2" borderId="0" xfId="0" applyFont="1" applyFill="1"/>
    <xf numFmtId="0" fontId="10" fillId="2" borderId="0" xfId="2" applyFont="1" applyFill="1"/>
    <xf numFmtId="4" fontId="10" fillId="2" borderId="0" xfId="2" applyNumberFormat="1" applyFont="1" applyFill="1"/>
    <xf numFmtId="0" fontId="0" fillId="4" borderId="0" xfId="0" applyFill="1"/>
    <xf numFmtId="4" fontId="0" fillId="4" borderId="0" xfId="0" applyNumberFormat="1" applyFill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23019</xdr:colOff>
      <xdr:row>5</xdr:row>
      <xdr:rowOff>15778</xdr:rowOff>
    </xdr:from>
    <xdr:to>
      <xdr:col>8</xdr:col>
      <xdr:colOff>282311</xdr:colOff>
      <xdr:row>14</xdr:row>
      <xdr:rowOff>66675</xdr:rowOff>
    </xdr:to>
    <xdr:sp macro="" textlink="">
      <xdr:nvSpPr>
        <xdr:cNvPr id="2" name="Textfeld 1"/>
        <xdr:cNvSpPr txBox="1"/>
      </xdr:nvSpPr>
      <xdr:spPr>
        <a:xfrm>
          <a:off x="6886972" y="1003997"/>
          <a:ext cx="4456245" cy="208091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412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Dieses Excel ist aufgebaut für die Berechnung </a:t>
          </a:r>
          <a:r>
            <a:rPr lang="de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eines</a:t>
          </a:r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einheitlichen</a:t>
          </a:r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Schulgelds</a:t>
          </a:r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Primarschule und die Oberstufe. </a:t>
          </a:r>
        </a:p>
        <a:p>
          <a:endParaRPr lang="de-CH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Werden die Schulgelder separat pro Schulstufe berechnet, kann die Vorlage entsprechend geändert werden (z.B. zwei Excels, Excel mit mehreren Registern oder Ergänzung eines Tabellenblatts aus der Anlagebuchhaltung).</a:t>
          </a:r>
          <a:r>
            <a:rPr lang="de-CH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 können auch </a:t>
          </a:r>
          <a:r>
            <a:rPr lang="de-CH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sachgemässe Verteilschlüssel hinterlegt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60" zoomScaleNormal="160" workbookViewId="0">
      <selection activeCell="B7" sqref="B7"/>
    </sheetView>
  </sheetViews>
  <sheetFormatPr baseColWidth="10" defaultRowHeight="14.25" x14ac:dyDescent="0.2"/>
  <cols>
    <col min="1" max="1" width="45.75" customWidth="1"/>
    <col min="2" max="2" width="33.25" customWidth="1"/>
  </cols>
  <sheetData>
    <row r="1" spans="1:13" ht="19.5" x14ac:dyDescent="0.3">
      <c r="A1" s="2" t="s">
        <v>237</v>
      </c>
      <c r="C1" s="42"/>
      <c r="D1" s="43" t="s">
        <v>285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15" x14ac:dyDescent="0.25">
      <c r="A2" s="51" t="s">
        <v>284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5" x14ac:dyDescent="0.25">
      <c r="A4" s="1" t="s">
        <v>228</v>
      </c>
      <c r="B4" s="4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2">
      <c r="A5" s="48"/>
      <c r="B5" s="47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5">
      <c r="A6" s="49" t="s">
        <v>221</v>
      </c>
      <c r="B6" s="50" t="s">
        <v>229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5" t="s">
        <v>231</v>
      </c>
      <c r="B7" s="56">
        <v>2026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5" x14ac:dyDescent="0.25">
      <c r="A8" s="5" t="s">
        <v>230</v>
      </c>
      <c r="B8" s="52">
        <v>46446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x14ac:dyDescent="0.2">
      <c r="B9" s="1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x14ac:dyDescent="0.2">
      <c r="B10" s="1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ht="15" x14ac:dyDescent="0.25">
      <c r="A11" s="1" t="s">
        <v>240</v>
      </c>
      <c r="B11" s="1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15" x14ac:dyDescent="0.25">
      <c r="A12" s="1"/>
      <c r="B12" s="1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3" ht="42.75" x14ac:dyDescent="0.2">
      <c r="A13" s="4" t="s">
        <v>222</v>
      </c>
      <c r="B13" s="45">
        <v>0.01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3" x14ac:dyDescent="0.2">
      <c r="A14" s="59" t="s">
        <v>233</v>
      </c>
      <c r="B14" s="45">
        <v>0.1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">
      <c r="A15" s="57"/>
      <c r="B15" s="58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x14ac:dyDescent="0.2">
      <c r="B16" s="1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 ht="15" x14ac:dyDescent="0.25">
      <c r="A17" s="1" t="s">
        <v>17</v>
      </c>
      <c r="B17" s="13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15" x14ac:dyDescent="0.25">
      <c r="A18" s="1"/>
      <c r="B18" s="1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x14ac:dyDescent="0.2">
      <c r="A19" s="3" t="s">
        <v>14</v>
      </c>
      <c r="B19" s="28">
        <v>204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x14ac:dyDescent="0.2">
      <c r="A20" s="3" t="s">
        <v>15</v>
      </c>
      <c r="B20" s="28">
        <f>48+79</f>
        <v>127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ht="15" x14ac:dyDescent="0.25">
      <c r="A21" s="5" t="s">
        <v>16</v>
      </c>
      <c r="B21" s="5">
        <f>SUM(B19:B20)</f>
        <v>331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x14ac:dyDescent="0.2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x14ac:dyDescent="0.2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15" x14ac:dyDescent="0.25">
      <c r="A24" s="1" t="s">
        <v>18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x14ac:dyDescent="0.2">
      <c r="A25" t="s">
        <v>22</v>
      </c>
      <c r="B25" s="60">
        <f>Anlagekosten!D23</f>
        <v>691917.10479000001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15" x14ac:dyDescent="0.25">
      <c r="A26" s="1" t="s">
        <v>23</v>
      </c>
      <c r="B26" s="24">
        <f>ROUND(B25/B21,0)</f>
        <v>2090</v>
      </c>
      <c r="C26" s="43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ht="15" x14ac:dyDescent="0.25">
      <c r="C27" s="43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" x14ac:dyDescent="0.25">
      <c r="C28" s="43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ht="15" x14ac:dyDescent="0.25">
      <c r="A29" t="s">
        <v>9</v>
      </c>
      <c r="B29" s="44">
        <f>Betriebskosten!E28</f>
        <v>1303416.3999999999</v>
      </c>
      <c r="C29" s="43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ht="15" x14ac:dyDescent="0.25">
      <c r="A30" s="1" t="s">
        <v>24</v>
      </c>
      <c r="B30" s="24">
        <f>ROUND(B29/B21,0)</f>
        <v>3938</v>
      </c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5.75" thickBot="1" x14ac:dyDescent="0.3">
      <c r="A32" s="1" t="s">
        <v>227</v>
      </c>
      <c r="B32" s="25">
        <f>B30+B26</f>
        <v>6028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ht="15" thickTop="1" x14ac:dyDescent="0.2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">
      <c r="A35" s="6"/>
      <c r="B35" s="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x14ac:dyDescent="0.2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3" x14ac:dyDescent="0.2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3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x14ac:dyDescent="0.2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1:13" x14ac:dyDescent="0.2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3:13" x14ac:dyDescent="0.2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3:13" x14ac:dyDescent="0.2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3:13" x14ac:dyDescent="0.2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3:13" x14ac:dyDescent="0.2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3:13" x14ac:dyDescent="0.2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3:13" x14ac:dyDescent="0.2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3:13" x14ac:dyDescent="0.2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3:13" x14ac:dyDescent="0.2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3:13" x14ac:dyDescent="0.2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3:13" x14ac:dyDescent="0.2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&amp;LTabellenblatt "&amp;A"&amp;RSeite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69"/>
  <sheetViews>
    <sheetView topLeftCell="A100" zoomScaleNormal="100" workbookViewId="0">
      <selection activeCell="H140" sqref="H140"/>
    </sheetView>
  </sheetViews>
  <sheetFormatPr baseColWidth="10" defaultRowHeight="14.25" x14ac:dyDescent="0.2"/>
  <cols>
    <col min="1" max="1" width="13.5" customWidth="1"/>
    <col min="2" max="2" width="60.5" customWidth="1"/>
    <col min="3" max="3" width="17.625" customWidth="1"/>
    <col min="4" max="4" width="16" customWidth="1"/>
  </cols>
  <sheetData>
    <row r="1" spans="1:4" ht="19.5" x14ac:dyDescent="0.3">
      <c r="A1" s="41" t="s">
        <v>21</v>
      </c>
      <c r="B1" s="51" t="s">
        <v>284</v>
      </c>
    </row>
    <row r="4" spans="1:4" x14ac:dyDescent="0.2">
      <c r="C4" s="8"/>
      <c r="D4" s="8"/>
    </row>
    <row r="5" spans="1:4" x14ac:dyDescent="0.2">
      <c r="C5" s="8"/>
      <c r="D5" s="8"/>
    </row>
    <row r="6" spans="1:4" ht="26.25" x14ac:dyDescent="0.4">
      <c r="B6" s="7" t="s">
        <v>51</v>
      </c>
      <c r="C6" s="8"/>
      <c r="D6" s="8"/>
    </row>
    <row r="7" spans="1:4" x14ac:dyDescent="0.2">
      <c r="C7" s="8"/>
      <c r="D7" s="8"/>
    </row>
    <row r="8" spans="1:4" x14ac:dyDescent="0.2">
      <c r="A8" s="16"/>
      <c r="B8" t="s">
        <v>52</v>
      </c>
      <c r="C8" s="8"/>
      <c r="D8" s="8"/>
    </row>
    <row r="9" spans="1:4" ht="15" x14ac:dyDescent="0.25">
      <c r="C9" s="9" t="s">
        <v>30</v>
      </c>
      <c r="D9" s="9" t="s">
        <v>31</v>
      </c>
    </row>
    <row r="10" spans="1:4" x14ac:dyDescent="0.2">
      <c r="C10" s="8"/>
      <c r="D10" s="8"/>
    </row>
    <row r="11" spans="1:4" ht="15" x14ac:dyDescent="0.25">
      <c r="A11" s="1">
        <v>21</v>
      </c>
      <c r="B11" s="1" t="s">
        <v>32</v>
      </c>
      <c r="C11" s="9">
        <f>C12+C31+C61+C94+C114+C158+C218</f>
        <v>4490937.62</v>
      </c>
      <c r="D11" s="9">
        <f>D31+D61+D94+D114+D158+D218</f>
        <v>1362669.1600000001</v>
      </c>
    </row>
    <row r="12" spans="1:4" ht="15" x14ac:dyDescent="0.25">
      <c r="A12" s="1">
        <v>211</v>
      </c>
      <c r="B12" s="1" t="s">
        <v>53</v>
      </c>
      <c r="C12" s="9">
        <f>C13</f>
        <v>189967.62</v>
      </c>
      <c r="D12" s="8"/>
    </row>
    <row r="13" spans="1:4" ht="15" x14ac:dyDescent="0.25">
      <c r="A13" s="1">
        <v>2110</v>
      </c>
      <c r="B13" s="1" t="s">
        <v>13</v>
      </c>
      <c r="C13" s="9">
        <f>SUM(C14:C29)</f>
        <v>189967.62</v>
      </c>
      <c r="D13" s="8"/>
    </row>
    <row r="14" spans="1:4" x14ac:dyDescent="0.2">
      <c r="A14" s="10">
        <v>3010</v>
      </c>
      <c r="B14" t="s">
        <v>54</v>
      </c>
      <c r="C14" s="8">
        <v>19518.650000000001</v>
      </c>
      <c r="D14" s="8"/>
    </row>
    <row r="15" spans="1:4" x14ac:dyDescent="0.2">
      <c r="A15" s="10">
        <v>3020.01</v>
      </c>
      <c r="B15" t="s">
        <v>55</v>
      </c>
      <c r="C15" s="8">
        <v>0</v>
      </c>
      <c r="D15" s="8"/>
    </row>
    <row r="16" spans="1:4" x14ac:dyDescent="0.2">
      <c r="A16" s="10">
        <v>3040.09</v>
      </c>
      <c r="B16" t="s">
        <v>43</v>
      </c>
      <c r="C16" s="8">
        <v>1260</v>
      </c>
      <c r="D16" s="8"/>
    </row>
    <row r="17" spans="1:4" x14ac:dyDescent="0.2">
      <c r="A17" s="10">
        <v>3040.09</v>
      </c>
      <c r="B17" t="s">
        <v>56</v>
      </c>
      <c r="C17" s="8">
        <v>-1260</v>
      </c>
      <c r="D17" s="8"/>
    </row>
    <row r="18" spans="1:4" x14ac:dyDescent="0.2">
      <c r="A18" s="10">
        <v>3050</v>
      </c>
      <c r="B18" t="s">
        <v>57</v>
      </c>
      <c r="C18" s="8">
        <v>1274.55</v>
      </c>
      <c r="D18" s="8"/>
    </row>
    <row r="19" spans="1:4" x14ac:dyDescent="0.2">
      <c r="A19" s="10">
        <v>3052</v>
      </c>
      <c r="B19" t="s">
        <v>58</v>
      </c>
      <c r="C19" s="8">
        <v>682.9</v>
      </c>
      <c r="D19" s="8"/>
    </row>
    <row r="20" spans="1:4" x14ac:dyDescent="0.2">
      <c r="A20" s="10">
        <v>3053</v>
      </c>
      <c r="B20" t="s">
        <v>59</v>
      </c>
      <c r="C20" s="8">
        <f>-'Inputdatei ER'!D148</f>
        <v>-3020</v>
      </c>
      <c r="D20" s="8"/>
    </row>
    <row r="21" spans="1:4" x14ac:dyDescent="0.2">
      <c r="A21" s="10">
        <v>3054</v>
      </c>
      <c r="B21" t="s">
        <v>60</v>
      </c>
      <c r="C21" s="8">
        <v>286.25</v>
      </c>
      <c r="D21" s="8"/>
    </row>
    <row r="22" spans="1:4" x14ac:dyDescent="0.2">
      <c r="A22" s="10">
        <v>3055</v>
      </c>
      <c r="B22" t="s">
        <v>61</v>
      </c>
      <c r="C22" s="8">
        <v>144.4</v>
      </c>
      <c r="D22" s="8"/>
    </row>
    <row r="23" spans="1:4" x14ac:dyDescent="0.2">
      <c r="A23" s="10">
        <v>3104.05</v>
      </c>
      <c r="B23" t="s">
        <v>62</v>
      </c>
      <c r="C23" s="8">
        <v>8628.2199999999993</v>
      </c>
      <c r="D23" s="8"/>
    </row>
    <row r="24" spans="1:4" x14ac:dyDescent="0.2">
      <c r="A24" s="10">
        <v>3104.06</v>
      </c>
      <c r="B24" t="s">
        <v>63</v>
      </c>
      <c r="C24" s="8">
        <v>5037.8</v>
      </c>
      <c r="D24" s="8"/>
    </row>
    <row r="25" spans="1:4" x14ac:dyDescent="0.2">
      <c r="A25" s="10">
        <v>3110</v>
      </c>
      <c r="B25" t="s">
        <v>64</v>
      </c>
      <c r="C25" s="8">
        <v>0</v>
      </c>
      <c r="D25" s="8"/>
    </row>
    <row r="26" spans="1:4" x14ac:dyDescent="0.2">
      <c r="A26" s="10">
        <v>3150</v>
      </c>
      <c r="B26" t="s">
        <v>65</v>
      </c>
      <c r="C26" s="8">
        <v>545.79999999999995</v>
      </c>
      <c r="D26" s="8"/>
    </row>
    <row r="27" spans="1:4" x14ac:dyDescent="0.2">
      <c r="A27" s="10">
        <v>3170</v>
      </c>
      <c r="B27" t="s">
        <v>66</v>
      </c>
      <c r="C27" s="8">
        <v>86.2</v>
      </c>
      <c r="D27" s="8"/>
    </row>
    <row r="28" spans="1:4" x14ac:dyDescent="0.2">
      <c r="A28" s="10">
        <v>3171.05</v>
      </c>
      <c r="B28" t="s">
        <v>67</v>
      </c>
      <c r="C28" s="8">
        <v>793.1</v>
      </c>
      <c r="D28" s="8"/>
    </row>
    <row r="29" spans="1:4" x14ac:dyDescent="0.2">
      <c r="A29" s="10">
        <v>3631</v>
      </c>
      <c r="B29" t="s">
        <v>68</v>
      </c>
      <c r="C29" s="8">
        <v>155989.75</v>
      </c>
      <c r="D29" s="8"/>
    </row>
    <row r="30" spans="1:4" x14ac:dyDescent="0.2">
      <c r="C30" s="8"/>
      <c r="D30" s="8"/>
    </row>
    <row r="31" spans="1:4" ht="15" x14ac:dyDescent="0.25">
      <c r="A31" s="11">
        <v>212</v>
      </c>
      <c r="B31" s="1" t="s">
        <v>37</v>
      </c>
      <c r="C31" s="9">
        <f>C32</f>
        <v>814560.6</v>
      </c>
      <c r="D31" s="9">
        <f>D32</f>
        <v>6778.5</v>
      </c>
    </row>
    <row r="32" spans="1:4" ht="15" x14ac:dyDescent="0.25">
      <c r="A32" s="11">
        <v>2120</v>
      </c>
      <c r="B32" s="1" t="s">
        <v>37</v>
      </c>
      <c r="C32" s="9">
        <f>SUM(C33:C59)</f>
        <v>814560.6</v>
      </c>
      <c r="D32" s="9">
        <f>SUM(D33:D59)</f>
        <v>6778.5</v>
      </c>
    </row>
    <row r="33" spans="1:4" x14ac:dyDescent="0.2">
      <c r="A33" s="17">
        <v>3020.01</v>
      </c>
      <c r="B33" s="16" t="s">
        <v>69</v>
      </c>
      <c r="C33" s="18">
        <v>1000</v>
      </c>
      <c r="D33" s="8"/>
    </row>
    <row r="34" spans="1:4" x14ac:dyDescent="0.2">
      <c r="A34" s="12">
        <v>3020.02</v>
      </c>
      <c r="B34" s="13" t="s">
        <v>70</v>
      </c>
      <c r="C34" s="14">
        <v>5734.45</v>
      </c>
      <c r="D34" s="8"/>
    </row>
    <row r="35" spans="1:4" x14ac:dyDescent="0.2">
      <c r="A35" s="17">
        <v>3050</v>
      </c>
      <c r="B35" s="16" t="s">
        <v>71</v>
      </c>
      <c r="C35" s="18">
        <v>64.599999999999994</v>
      </c>
      <c r="D35" s="8"/>
    </row>
    <row r="36" spans="1:4" x14ac:dyDescent="0.2">
      <c r="A36" s="17">
        <v>3053</v>
      </c>
      <c r="B36" s="16" t="s">
        <v>59</v>
      </c>
      <c r="C36" s="18">
        <v>5.8</v>
      </c>
    </row>
    <row r="37" spans="1:4" x14ac:dyDescent="0.2">
      <c r="A37" s="17">
        <v>3054</v>
      </c>
      <c r="B37" s="16" t="s">
        <v>72</v>
      </c>
      <c r="C37" s="18">
        <v>14.6</v>
      </c>
    </row>
    <row r="38" spans="1:4" x14ac:dyDescent="0.2">
      <c r="A38" s="17">
        <v>3055</v>
      </c>
      <c r="B38" s="16" t="s">
        <v>73</v>
      </c>
      <c r="C38" s="18">
        <v>7.4</v>
      </c>
    </row>
    <row r="39" spans="1:4" x14ac:dyDescent="0.2">
      <c r="A39" s="17">
        <v>3091</v>
      </c>
      <c r="B39" s="16" t="s">
        <v>44</v>
      </c>
      <c r="C39" s="18">
        <v>51</v>
      </c>
    </row>
    <row r="40" spans="1:4" x14ac:dyDescent="0.2">
      <c r="A40" s="17">
        <v>3099</v>
      </c>
      <c r="B40" s="16" t="s">
        <v>45</v>
      </c>
      <c r="C40" s="18">
        <v>250</v>
      </c>
    </row>
    <row r="41" spans="1:4" x14ac:dyDescent="0.2">
      <c r="A41" s="16">
        <v>3104.01</v>
      </c>
      <c r="B41" s="16" t="s">
        <v>62</v>
      </c>
      <c r="C41" s="18">
        <v>30916.55</v>
      </c>
    </row>
    <row r="42" spans="1:4" x14ac:dyDescent="0.2">
      <c r="A42" s="16">
        <v>3104.02</v>
      </c>
      <c r="B42" s="16" t="s">
        <v>63</v>
      </c>
      <c r="C42" s="18">
        <v>43849.2</v>
      </c>
    </row>
    <row r="43" spans="1:4" x14ac:dyDescent="0.2">
      <c r="A43" s="16">
        <v>3104.07</v>
      </c>
      <c r="B43" s="16" t="s">
        <v>74</v>
      </c>
      <c r="C43" s="18">
        <v>3519.85</v>
      </c>
    </row>
    <row r="44" spans="1:4" x14ac:dyDescent="0.2">
      <c r="A44" s="16">
        <v>3104.08</v>
      </c>
      <c r="B44" s="16" t="s">
        <v>75</v>
      </c>
      <c r="C44" s="18">
        <v>1776.5</v>
      </c>
    </row>
    <row r="45" spans="1:4" x14ac:dyDescent="0.2">
      <c r="A45" s="16">
        <v>3104.09</v>
      </c>
      <c r="B45" s="16" t="s">
        <v>76</v>
      </c>
      <c r="C45" s="18">
        <v>8031.65</v>
      </c>
    </row>
    <row r="46" spans="1:4" x14ac:dyDescent="0.2">
      <c r="A46" s="17">
        <v>3110</v>
      </c>
      <c r="B46" s="16" t="s">
        <v>77</v>
      </c>
      <c r="C46" s="18">
        <v>4255.6000000000004</v>
      </c>
      <c r="D46" s="8"/>
    </row>
    <row r="47" spans="1:4" x14ac:dyDescent="0.2">
      <c r="A47" s="17">
        <v>3110.08</v>
      </c>
      <c r="B47" s="16" t="s">
        <v>78</v>
      </c>
      <c r="C47" s="18">
        <v>0</v>
      </c>
      <c r="D47" s="8"/>
    </row>
    <row r="48" spans="1:4" x14ac:dyDescent="0.2">
      <c r="A48" s="17">
        <v>3110.09</v>
      </c>
      <c r="B48" s="16" t="s">
        <v>79</v>
      </c>
      <c r="C48" s="18">
        <v>1315.25</v>
      </c>
      <c r="D48" s="8"/>
    </row>
    <row r="49" spans="1:4" x14ac:dyDescent="0.2">
      <c r="A49" s="17">
        <v>3150</v>
      </c>
      <c r="B49" s="16" t="s">
        <v>80</v>
      </c>
      <c r="C49" s="18">
        <v>300</v>
      </c>
    </row>
    <row r="50" spans="1:4" x14ac:dyDescent="0.2">
      <c r="A50" s="17">
        <v>3150.07</v>
      </c>
      <c r="B50" s="16" t="s">
        <v>81</v>
      </c>
      <c r="C50" s="18">
        <v>70</v>
      </c>
    </row>
    <row r="51" spans="1:4" x14ac:dyDescent="0.2">
      <c r="A51" s="17">
        <v>3150.09</v>
      </c>
      <c r="B51" s="16" t="s">
        <v>82</v>
      </c>
      <c r="C51" s="18">
        <v>1321.5</v>
      </c>
    </row>
    <row r="52" spans="1:4" x14ac:dyDescent="0.2">
      <c r="A52" s="17">
        <v>3170</v>
      </c>
      <c r="B52" s="16" t="s">
        <v>83</v>
      </c>
      <c r="C52" s="18">
        <v>45.95</v>
      </c>
    </row>
    <row r="53" spans="1:4" x14ac:dyDescent="0.2">
      <c r="A53" s="17">
        <v>3171</v>
      </c>
      <c r="B53" s="16" t="s">
        <v>84</v>
      </c>
      <c r="C53" s="18">
        <v>5538.65</v>
      </c>
    </row>
    <row r="54" spans="1:4" x14ac:dyDescent="0.2">
      <c r="A54" s="10">
        <v>3612</v>
      </c>
      <c r="B54" t="s">
        <v>85</v>
      </c>
      <c r="C54" s="8">
        <v>4793.05</v>
      </c>
    </row>
    <row r="55" spans="1:4" x14ac:dyDescent="0.2">
      <c r="A55" s="10">
        <v>3631</v>
      </c>
      <c r="B55" t="s">
        <v>86</v>
      </c>
      <c r="C55" s="8">
        <v>697993.85</v>
      </c>
    </row>
    <row r="56" spans="1:4" x14ac:dyDescent="0.2">
      <c r="A56" s="10">
        <v>3632</v>
      </c>
      <c r="B56" t="s">
        <v>87</v>
      </c>
      <c r="C56" s="8">
        <v>3705.15</v>
      </c>
      <c r="D56" s="8"/>
    </row>
    <row r="57" spans="1:4" x14ac:dyDescent="0.2">
      <c r="A57" s="17">
        <v>4260</v>
      </c>
      <c r="B57" s="16" t="s">
        <v>88</v>
      </c>
      <c r="C57" s="18"/>
      <c r="D57" s="18">
        <v>270.5</v>
      </c>
    </row>
    <row r="58" spans="1:4" x14ac:dyDescent="0.2">
      <c r="A58" s="10">
        <v>4612</v>
      </c>
      <c r="B58" t="s">
        <v>89</v>
      </c>
      <c r="C58" s="8"/>
      <c r="D58" s="8">
        <v>4809</v>
      </c>
    </row>
    <row r="59" spans="1:4" x14ac:dyDescent="0.2">
      <c r="A59" s="10">
        <v>4632</v>
      </c>
      <c r="B59" t="s">
        <v>90</v>
      </c>
      <c r="C59" s="8"/>
      <c r="D59" s="8">
        <v>1699</v>
      </c>
    </row>
    <row r="60" spans="1:4" x14ac:dyDescent="0.2">
      <c r="C60" s="8"/>
      <c r="D60" s="8"/>
    </row>
    <row r="61" spans="1:4" ht="15" x14ac:dyDescent="0.25">
      <c r="A61" s="11">
        <v>213</v>
      </c>
      <c r="B61" s="1" t="s">
        <v>15</v>
      </c>
      <c r="C61" s="9">
        <f>C62</f>
        <v>991515.52</v>
      </c>
      <c r="D61" s="9">
        <f>D62</f>
        <v>427543.76</v>
      </c>
    </row>
    <row r="62" spans="1:4" ht="15" x14ac:dyDescent="0.25">
      <c r="A62" s="11">
        <v>2130</v>
      </c>
      <c r="B62" s="1" t="s">
        <v>15</v>
      </c>
      <c r="C62" s="9">
        <f>SUM(C63:C92)</f>
        <v>991515.52</v>
      </c>
      <c r="D62" s="9">
        <f>SUM(D63:D92)</f>
        <v>427543.76</v>
      </c>
    </row>
    <row r="63" spans="1:4" x14ac:dyDescent="0.2">
      <c r="A63" s="17">
        <v>3020.01</v>
      </c>
      <c r="B63" s="16" t="s">
        <v>69</v>
      </c>
      <c r="C63" s="18">
        <v>1500</v>
      </c>
    </row>
    <row r="64" spans="1:4" x14ac:dyDescent="0.2">
      <c r="A64" s="17">
        <v>3050</v>
      </c>
      <c r="B64" s="16" t="s">
        <v>91</v>
      </c>
      <c r="C64" s="18">
        <v>96.8</v>
      </c>
    </row>
    <row r="65" spans="1:4" x14ac:dyDescent="0.2">
      <c r="A65" s="17">
        <v>3053</v>
      </c>
      <c r="B65" s="16" t="s">
        <v>59</v>
      </c>
      <c r="C65" s="18">
        <v>8.8000000000000007</v>
      </c>
    </row>
    <row r="66" spans="1:4" x14ac:dyDescent="0.2">
      <c r="A66" s="17">
        <v>3054</v>
      </c>
      <c r="B66" s="16" t="s">
        <v>72</v>
      </c>
      <c r="C66" s="18">
        <v>21.8</v>
      </c>
    </row>
    <row r="67" spans="1:4" x14ac:dyDescent="0.2">
      <c r="A67" s="17">
        <v>3055</v>
      </c>
      <c r="B67" s="16" t="s">
        <v>73</v>
      </c>
      <c r="C67" s="18">
        <v>11</v>
      </c>
    </row>
    <row r="68" spans="1:4" x14ac:dyDescent="0.2">
      <c r="A68" s="17">
        <v>3091</v>
      </c>
      <c r="B68" s="16" t="s">
        <v>44</v>
      </c>
      <c r="C68" s="18">
        <v>0</v>
      </c>
    </row>
    <row r="69" spans="1:4" x14ac:dyDescent="0.2">
      <c r="A69" s="17">
        <v>3099</v>
      </c>
      <c r="B69" s="16" t="s">
        <v>223</v>
      </c>
      <c r="C69" s="18">
        <v>290.10000000000002</v>
      </c>
    </row>
    <row r="70" spans="1:4" x14ac:dyDescent="0.2">
      <c r="A70" s="17">
        <v>3104.01</v>
      </c>
      <c r="B70" s="16" t="s">
        <v>62</v>
      </c>
      <c r="C70" s="18">
        <v>11405.08</v>
      </c>
    </row>
    <row r="71" spans="1:4" x14ac:dyDescent="0.2">
      <c r="A71" s="17">
        <v>3104.02</v>
      </c>
      <c r="B71" s="16" t="s">
        <v>63</v>
      </c>
      <c r="C71" s="18">
        <v>22330.09</v>
      </c>
    </row>
    <row r="72" spans="1:4" x14ac:dyDescent="0.2">
      <c r="A72" s="17">
        <v>3104.07</v>
      </c>
      <c r="B72" s="16" t="s">
        <v>74</v>
      </c>
      <c r="C72" s="18">
        <v>1147.8499999999999</v>
      </c>
    </row>
    <row r="73" spans="1:4" x14ac:dyDescent="0.2">
      <c r="A73" s="17">
        <v>3104.08</v>
      </c>
      <c r="B73" s="16" t="s">
        <v>75</v>
      </c>
      <c r="C73" s="18">
        <v>5273.9</v>
      </c>
    </row>
    <row r="74" spans="1:4" x14ac:dyDescent="0.2">
      <c r="A74" s="17">
        <v>3104.09</v>
      </c>
      <c r="B74" s="16" t="s">
        <v>76</v>
      </c>
      <c r="C74" s="18">
        <v>9775.4500000000007</v>
      </c>
    </row>
    <row r="75" spans="1:4" x14ac:dyDescent="0.2">
      <c r="A75" s="17">
        <v>3105</v>
      </c>
      <c r="B75" s="16" t="s">
        <v>92</v>
      </c>
      <c r="C75" s="18">
        <v>21500.15</v>
      </c>
      <c r="D75" s="8"/>
    </row>
    <row r="76" spans="1:4" x14ac:dyDescent="0.2">
      <c r="A76" s="17">
        <v>3110</v>
      </c>
      <c r="B76" s="16" t="s">
        <v>93</v>
      </c>
      <c r="C76" s="18">
        <v>24402.15</v>
      </c>
    </row>
    <row r="77" spans="1:4" x14ac:dyDescent="0.2">
      <c r="A77" s="17">
        <v>3110.06</v>
      </c>
      <c r="B77" s="16" t="s">
        <v>94</v>
      </c>
      <c r="C77" s="18">
        <v>850.3</v>
      </c>
    </row>
    <row r="78" spans="1:4" x14ac:dyDescent="0.2">
      <c r="A78" s="16">
        <v>3110.08</v>
      </c>
      <c r="B78" s="16" t="s">
        <v>78</v>
      </c>
      <c r="C78" s="18">
        <v>0</v>
      </c>
      <c r="D78" s="8"/>
    </row>
    <row r="79" spans="1:4" x14ac:dyDescent="0.2">
      <c r="A79" s="16">
        <v>3110.09</v>
      </c>
      <c r="B79" s="16" t="s">
        <v>79</v>
      </c>
      <c r="C79" s="18">
        <v>1619</v>
      </c>
      <c r="D79" s="8"/>
    </row>
    <row r="80" spans="1:4" x14ac:dyDescent="0.2">
      <c r="A80" s="17">
        <v>3150</v>
      </c>
      <c r="B80" s="16" t="s">
        <v>95</v>
      </c>
      <c r="C80" s="18">
        <v>0</v>
      </c>
    </row>
    <row r="81" spans="1:4" x14ac:dyDescent="0.2">
      <c r="A81" s="17">
        <v>3150.06</v>
      </c>
      <c r="B81" s="16" t="s">
        <v>96</v>
      </c>
      <c r="C81" s="18">
        <v>0</v>
      </c>
    </row>
    <row r="82" spans="1:4" x14ac:dyDescent="0.2">
      <c r="A82" s="17">
        <v>3150.08</v>
      </c>
      <c r="B82" s="16" t="s">
        <v>97</v>
      </c>
      <c r="C82" s="18">
        <v>4198.3</v>
      </c>
    </row>
    <row r="83" spans="1:4" x14ac:dyDescent="0.2">
      <c r="A83" s="17">
        <v>3150.09</v>
      </c>
      <c r="B83" s="16" t="s">
        <v>82</v>
      </c>
      <c r="C83" s="18">
        <v>623.70000000000005</v>
      </c>
    </row>
    <row r="84" spans="1:4" x14ac:dyDescent="0.2">
      <c r="A84" s="17">
        <v>3170</v>
      </c>
      <c r="B84" s="16" t="s">
        <v>83</v>
      </c>
      <c r="C84" s="18">
        <v>0</v>
      </c>
    </row>
    <row r="85" spans="1:4" x14ac:dyDescent="0.2">
      <c r="A85" s="17">
        <v>3171</v>
      </c>
      <c r="B85" s="16" t="s">
        <v>84</v>
      </c>
      <c r="C85" s="18">
        <v>6295.65</v>
      </c>
    </row>
    <row r="86" spans="1:4" x14ac:dyDescent="0.2">
      <c r="A86" s="17">
        <v>3171.02</v>
      </c>
      <c r="B86" s="16" t="s">
        <v>98</v>
      </c>
      <c r="C86" s="18">
        <v>0</v>
      </c>
    </row>
    <row r="87" spans="1:4" x14ac:dyDescent="0.2">
      <c r="A87" s="10">
        <v>3612</v>
      </c>
      <c r="B87" t="s">
        <v>85</v>
      </c>
      <c r="C87" s="8">
        <v>305453</v>
      </c>
    </row>
    <row r="88" spans="1:4" x14ac:dyDescent="0.2">
      <c r="A88" s="10">
        <v>3631</v>
      </c>
      <c r="B88" t="s">
        <v>99</v>
      </c>
      <c r="C88" s="8">
        <v>478672.4</v>
      </c>
      <c r="D88" s="8"/>
    </row>
    <row r="89" spans="1:4" x14ac:dyDescent="0.2">
      <c r="A89" s="10">
        <v>3632</v>
      </c>
      <c r="B89" t="s">
        <v>100</v>
      </c>
      <c r="C89" s="8">
        <v>96040</v>
      </c>
      <c r="D89" s="8"/>
    </row>
    <row r="90" spans="1:4" x14ac:dyDescent="0.2">
      <c r="A90" s="17">
        <v>4260</v>
      </c>
      <c r="B90" s="16" t="s">
        <v>88</v>
      </c>
      <c r="C90" s="18"/>
      <c r="D90" s="18">
        <v>989.76</v>
      </c>
    </row>
    <row r="91" spans="1:4" x14ac:dyDescent="0.2">
      <c r="A91" s="10">
        <v>4612</v>
      </c>
      <c r="B91" t="s">
        <v>89</v>
      </c>
      <c r="C91" s="8"/>
      <c r="D91" s="8">
        <v>267734</v>
      </c>
    </row>
    <row r="92" spans="1:4" x14ac:dyDescent="0.2">
      <c r="A92" s="10">
        <v>4632</v>
      </c>
      <c r="B92" t="s">
        <v>101</v>
      </c>
      <c r="C92" s="8"/>
      <c r="D92" s="8">
        <v>158820</v>
      </c>
    </row>
    <row r="93" spans="1:4" x14ac:dyDescent="0.2">
      <c r="C93" s="8"/>
      <c r="D93" s="8"/>
    </row>
    <row r="94" spans="1:4" ht="15" x14ac:dyDescent="0.25">
      <c r="A94" s="1">
        <v>214</v>
      </c>
      <c r="B94" s="1" t="s">
        <v>42</v>
      </c>
      <c r="C94" s="9">
        <f>C95</f>
        <v>269102.8</v>
      </c>
      <c r="D94" s="9">
        <f>D95</f>
        <v>139101</v>
      </c>
    </row>
    <row r="95" spans="1:4" ht="15" x14ac:dyDescent="0.25">
      <c r="A95" s="1">
        <v>2140</v>
      </c>
      <c r="B95" s="1" t="s">
        <v>102</v>
      </c>
      <c r="C95" s="9">
        <f>SUM(C96:C112)</f>
        <v>269102.8</v>
      </c>
      <c r="D95" s="9">
        <f>SUM(D96:D112)</f>
        <v>139101</v>
      </c>
    </row>
    <row r="96" spans="1:4" x14ac:dyDescent="0.2">
      <c r="A96" s="10">
        <v>3010</v>
      </c>
      <c r="B96" t="s">
        <v>103</v>
      </c>
      <c r="C96" s="8">
        <v>4000</v>
      </c>
    </row>
    <row r="97" spans="1:4" x14ac:dyDescent="0.2">
      <c r="A97" s="10">
        <v>3050</v>
      </c>
      <c r="B97" t="s">
        <v>91</v>
      </c>
      <c r="C97" s="8">
        <v>258.2</v>
      </c>
    </row>
    <row r="98" spans="1:4" x14ac:dyDescent="0.2">
      <c r="A98" s="10">
        <v>3053</v>
      </c>
      <c r="B98" t="s">
        <v>59</v>
      </c>
      <c r="C98" s="8">
        <v>23.2</v>
      </c>
    </row>
    <row r="99" spans="1:4" x14ac:dyDescent="0.2">
      <c r="A99" s="10">
        <v>3054</v>
      </c>
      <c r="B99" t="s">
        <v>72</v>
      </c>
      <c r="C99" s="8">
        <v>58</v>
      </c>
    </row>
    <row r="100" spans="1:4" x14ac:dyDescent="0.2">
      <c r="A100" s="10">
        <v>3055</v>
      </c>
      <c r="B100" t="s">
        <v>73</v>
      </c>
      <c r="C100" s="8">
        <v>29.3</v>
      </c>
    </row>
    <row r="101" spans="1:4" x14ac:dyDescent="0.2">
      <c r="A101" s="10">
        <v>3099</v>
      </c>
      <c r="B101" t="s">
        <v>45</v>
      </c>
      <c r="C101" s="8">
        <v>0</v>
      </c>
    </row>
    <row r="102" spans="1:4" x14ac:dyDescent="0.2">
      <c r="A102" s="10">
        <v>3102</v>
      </c>
      <c r="B102" t="s">
        <v>34</v>
      </c>
      <c r="C102" s="8">
        <v>0</v>
      </c>
    </row>
    <row r="103" spans="1:4" x14ac:dyDescent="0.2">
      <c r="A103" s="10">
        <v>3104</v>
      </c>
      <c r="B103" t="s">
        <v>35</v>
      </c>
      <c r="C103" s="8">
        <v>0</v>
      </c>
    </row>
    <row r="104" spans="1:4" x14ac:dyDescent="0.2">
      <c r="A104" s="10">
        <v>3110</v>
      </c>
      <c r="B104" t="s">
        <v>104</v>
      </c>
      <c r="C104" s="8">
        <v>0</v>
      </c>
    </row>
    <row r="105" spans="1:4" x14ac:dyDescent="0.2">
      <c r="A105" s="10">
        <v>3130</v>
      </c>
      <c r="B105" t="s">
        <v>39</v>
      </c>
      <c r="C105" s="8">
        <v>110.1</v>
      </c>
    </row>
    <row r="106" spans="1:4" x14ac:dyDescent="0.2">
      <c r="A106" s="10">
        <v>3151</v>
      </c>
      <c r="B106" t="s">
        <v>105</v>
      </c>
      <c r="C106" s="8">
        <v>561</v>
      </c>
    </row>
    <row r="107" spans="1:4" x14ac:dyDescent="0.2">
      <c r="A107" s="10">
        <v>3161</v>
      </c>
      <c r="B107" t="s">
        <v>106</v>
      </c>
      <c r="C107" s="8">
        <v>0</v>
      </c>
    </row>
    <row r="108" spans="1:4" x14ac:dyDescent="0.2">
      <c r="A108" s="10">
        <v>3181</v>
      </c>
      <c r="B108" t="s">
        <v>107</v>
      </c>
      <c r="C108" s="8">
        <v>0</v>
      </c>
    </row>
    <row r="109" spans="1:4" x14ac:dyDescent="0.2">
      <c r="A109">
        <v>3181.09</v>
      </c>
      <c r="B109" t="s">
        <v>108</v>
      </c>
      <c r="C109" s="15">
        <v>-1280</v>
      </c>
    </row>
    <row r="110" spans="1:4" x14ac:dyDescent="0.2">
      <c r="A110" s="10">
        <v>3612</v>
      </c>
      <c r="B110" t="s">
        <v>109</v>
      </c>
      <c r="C110" s="8">
        <v>265293</v>
      </c>
      <c r="D110" s="8"/>
    </row>
    <row r="111" spans="1:4" x14ac:dyDescent="0.2">
      <c r="A111" s="10">
        <v>3910.03</v>
      </c>
      <c r="B111" t="s">
        <v>110</v>
      </c>
      <c r="C111" s="8">
        <v>50</v>
      </c>
      <c r="D111" s="8"/>
    </row>
    <row r="112" spans="1:4" x14ac:dyDescent="0.2">
      <c r="A112" s="10">
        <v>4231</v>
      </c>
      <c r="B112" t="s">
        <v>111</v>
      </c>
      <c r="C112" s="8"/>
      <c r="D112" s="8">
        <v>139101</v>
      </c>
    </row>
    <row r="113" spans="1:8" x14ac:dyDescent="0.2">
      <c r="C113" s="8"/>
      <c r="D113" s="8"/>
    </row>
    <row r="114" spans="1:8" ht="15" x14ac:dyDescent="0.25">
      <c r="A114" s="11">
        <v>217</v>
      </c>
      <c r="B114" s="1" t="s">
        <v>5</v>
      </c>
      <c r="C114" s="9">
        <f>C115</f>
        <v>1515631.36</v>
      </c>
      <c r="D114" s="9">
        <f>D115</f>
        <v>651855.4</v>
      </c>
    </row>
    <row r="115" spans="1:8" ht="15" x14ac:dyDescent="0.25">
      <c r="A115" s="11">
        <v>2170</v>
      </c>
      <c r="B115" s="1" t="s">
        <v>5</v>
      </c>
      <c r="C115" s="9">
        <f>SUM(C116:C156)</f>
        <v>1515631.36</v>
      </c>
      <c r="D115" s="9">
        <f>SUM(D116:D156)</f>
        <v>651855.4</v>
      </c>
    </row>
    <row r="116" spans="1:8" x14ac:dyDescent="0.2">
      <c r="A116" s="17">
        <v>3010</v>
      </c>
      <c r="B116" s="16" t="s">
        <v>112</v>
      </c>
      <c r="C116" s="18">
        <v>305922.45</v>
      </c>
      <c r="H116" s="8"/>
    </row>
    <row r="117" spans="1:8" x14ac:dyDescent="0.2">
      <c r="A117" s="17">
        <v>3040</v>
      </c>
      <c r="B117" s="16" t="s">
        <v>43</v>
      </c>
      <c r="C117" s="18">
        <v>26020.2</v>
      </c>
    </row>
    <row r="118" spans="1:8" x14ac:dyDescent="0.2">
      <c r="A118" s="17">
        <v>3040.09</v>
      </c>
      <c r="B118" s="16" t="s">
        <v>56</v>
      </c>
      <c r="C118" s="18">
        <v>-26020.2</v>
      </c>
    </row>
    <row r="119" spans="1:8" x14ac:dyDescent="0.2">
      <c r="A119" s="17">
        <v>3050</v>
      </c>
      <c r="B119" s="16" t="s">
        <v>91</v>
      </c>
      <c r="C119" s="18">
        <v>18952.45</v>
      </c>
    </row>
    <row r="120" spans="1:8" x14ac:dyDescent="0.2">
      <c r="A120" s="17">
        <v>3052</v>
      </c>
      <c r="B120" s="16" t="s">
        <v>58</v>
      </c>
      <c r="C120" s="18">
        <v>20360.599999999999</v>
      </c>
    </row>
    <row r="121" spans="1:8" x14ac:dyDescent="0.2">
      <c r="A121" s="17">
        <v>3053</v>
      </c>
      <c r="B121" s="16" t="s">
        <v>59</v>
      </c>
      <c r="C121" s="18">
        <v>2736.65</v>
      </c>
    </row>
    <row r="122" spans="1:8" x14ac:dyDescent="0.2">
      <c r="A122" s="17">
        <v>3054</v>
      </c>
      <c r="B122" s="16" t="s">
        <v>72</v>
      </c>
      <c r="C122" s="18">
        <v>4257.8999999999996</v>
      </c>
    </row>
    <row r="123" spans="1:8" x14ac:dyDescent="0.2">
      <c r="A123" s="17">
        <v>3055</v>
      </c>
      <c r="B123" s="16" t="s">
        <v>73</v>
      </c>
      <c r="C123" s="18">
        <v>2260.9</v>
      </c>
    </row>
    <row r="124" spans="1:8" x14ac:dyDescent="0.2">
      <c r="A124" s="17">
        <v>3090</v>
      </c>
      <c r="B124" s="16" t="s">
        <v>113</v>
      </c>
      <c r="C124" s="18">
        <v>7358.4</v>
      </c>
    </row>
    <row r="125" spans="1:8" x14ac:dyDescent="0.2">
      <c r="A125" s="17">
        <v>3091</v>
      </c>
      <c r="B125" s="16" t="s">
        <v>44</v>
      </c>
      <c r="C125" s="18">
        <v>361</v>
      </c>
    </row>
    <row r="126" spans="1:8" x14ac:dyDescent="0.2">
      <c r="A126" s="17">
        <v>3099</v>
      </c>
      <c r="B126" s="16" t="s">
        <v>45</v>
      </c>
      <c r="C126" s="18">
        <v>615</v>
      </c>
    </row>
    <row r="127" spans="1:8" x14ac:dyDescent="0.2">
      <c r="A127" s="17">
        <v>3101</v>
      </c>
      <c r="B127" s="16" t="s">
        <v>40</v>
      </c>
      <c r="C127" s="18">
        <v>52552.95</v>
      </c>
    </row>
    <row r="128" spans="1:8" x14ac:dyDescent="0.2">
      <c r="A128" s="17">
        <v>3111</v>
      </c>
      <c r="B128" s="16" t="s">
        <v>114</v>
      </c>
      <c r="C128" s="18">
        <v>22360.95</v>
      </c>
    </row>
    <row r="129" spans="1:6" x14ac:dyDescent="0.2">
      <c r="A129" s="17">
        <v>3112</v>
      </c>
      <c r="B129" s="16" t="s">
        <v>115</v>
      </c>
      <c r="C129" s="18">
        <v>906.3</v>
      </c>
    </row>
    <row r="130" spans="1:6" x14ac:dyDescent="0.2">
      <c r="A130" s="17">
        <v>3120</v>
      </c>
      <c r="B130" s="16" t="s">
        <v>116</v>
      </c>
      <c r="C130" s="18">
        <v>67609.149999999994</v>
      </c>
    </row>
    <row r="131" spans="1:6" x14ac:dyDescent="0.2">
      <c r="A131" s="17">
        <v>3130</v>
      </c>
      <c r="B131" s="16" t="s">
        <v>39</v>
      </c>
      <c r="C131" s="18">
        <v>962.35</v>
      </c>
    </row>
    <row r="132" spans="1:6" x14ac:dyDescent="0.2">
      <c r="A132" s="17">
        <v>3132</v>
      </c>
      <c r="B132" s="16" t="s">
        <v>117</v>
      </c>
      <c r="C132" s="18">
        <v>250</v>
      </c>
    </row>
    <row r="133" spans="1:6" x14ac:dyDescent="0.2">
      <c r="A133" s="17">
        <v>3134</v>
      </c>
      <c r="B133" s="16" t="s">
        <v>46</v>
      </c>
      <c r="C133" s="18">
        <v>20589.45</v>
      </c>
      <c r="D133" s="8"/>
    </row>
    <row r="134" spans="1:6" x14ac:dyDescent="0.2">
      <c r="A134" s="17">
        <v>3137</v>
      </c>
      <c r="B134" s="16" t="s">
        <v>118</v>
      </c>
      <c r="C134" s="18">
        <v>132</v>
      </c>
      <c r="D134" s="8"/>
    </row>
    <row r="135" spans="1:6" x14ac:dyDescent="0.2">
      <c r="A135" s="17">
        <v>3140</v>
      </c>
      <c r="B135" s="16" t="s">
        <v>119</v>
      </c>
      <c r="C135" s="18">
        <v>32305.9</v>
      </c>
      <c r="D135" s="8"/>
    </row>
    <row r="136" spans="1:6" x14ac:dyDescent="0.2">
      <c r="A136" s="16">
        <v>3144.01</v>
      </c>
      <c r="B136" s="16" t="s">
        <v>120</v>
      </c>
      <c r="C136" s="18">
        <v>30206.86</v>
      </c>
      <c r="D136" s="8"/>
    </row>
    <row r="137" spans="1:6" x14ac:dyDescent="0.2">
      <c r="A137" s="16">
        <v>3144.02</v>
      </c>
      <c r="B137" s="16" t="s">
        <v>121</v>
      </c>
      <c r="C137" s="18">
        <v>39919.550000000003</v>
      </c>
      <c r="D137" s="8"/>
    </row>
    <row r="138" spans="1:6" x14ac:dyDescent="0.2">
      <c r="A138" s="17">
        <v>3151</v>
      </c>
      <c r="B138" s="16" t="s">
        <v>122</v>
      </c>
      <c r="C138" s="18">
        <v>20042.400000000001</v>
      </c>
      <c r="D138" s="8"/>
    </row>
    <row r="139" spans="1:6" x14ac:dyDescent="0.2">
      <c r="A139" s="17">
        <v>3170</v>
      </c>
      <c r="B139" s="16" t="s">
        <v>123</v>
      </c>
      <c r="C139" s="18">
        <v>1200</v>
      </c>
      <c r="D139" s="8"/>
    </row>
    <row r="140" spans="1:6" x14ac:dyDescent="0.2">
      <c r="A140" s="12">
        <v>3300.4</v>
      </c>
      <c r="B140" s="13" t="s">
        <v>124</v>
      </c>
      <c r="C140" s="14">
        <v>673626.25</v>
      </c>
      <c r="D140" s="8"/>
      <c r="E140" s="80" t="s">
        <v>283</v>
      </c>
      <c r="F140" s="81">
        <v>18504.55</v>
      </c>
    </row>
    <row r="141" spans="1:6" x14ac:dyDescent="0.2">
      <c r="A141" s="17">
        <v>3301.4</v>
      </c>
      <c r="B141" s="16" t="s">
        <v>125</v>
      </c>
      <c r="C141" s="18">
        <v>0</v>
      </c>
      <c r="D141" s="8"/>
    </row>
    <row r="142" spans="1:6" x14ac:dyDescent="0.2">
      <c r="A142" s="17">
        <v>3900</v>
      </c>
      <c r="B142" s="16" t="s">
        <v>126</v>
      </c>
      <c r="C142" s="18">
        <v>7497.35</v>
      </c>
      <c r="D142" s="8"/>
    </row>
    <row r="143" spans="1:6" x14ac:dyDescent="0.2">
      <c r="A143" s="17">
        <v>3910</v>
      </c>
      <c r="B143" s="16" t="s">
        <v>127</v>
      </c>
      <c r="C143" s="18">
        <v>2861.95</v>
      </c>
      <c r="D143" s="8"/>
    </row>
    <row r="144" spans="1:6" x14ac:dyDescent="0.2">
      <c r="A144" s="17">
        <v>3910.01</v>
      </c>
      <c r="B144" s="16" t="s">
        <v>128</v>
      </c>
      <c r="C144" s="18">
        <v>22509.85</v>
      </c>
      <c r="D144" s="8"/>
    </row>
    <row r="145" spans="1:5" x14ac:dyDescent="0.2">
      <c r="A145" s="17">
        <v>3910.02</v>
      </c>
      <c r="B145" s="16" t="s">
        <v>129</v>
      </c>
      <c r="C145" s="18">
        <v>4140.3500000000004</v>
      </c>
      <c r="D145" s="8"/>
    </row>
    <row r="146" spans="1:5" x14ac:dyDescent="0.2">
      <c r="A146" s="17">
        <v>3910.03</v>
      </c>
      <c r="B146" s="16" t="s">
        <v>130</v>
      </c>
      <c r="C146" s="18">
        <v>500</v>
      </c>
      <c r="D146" s="8"/>
    </row>
    <row r="147" spans="1:5" x14ac:dyDescent="0.2">
      <c r="A147" s="17">
        <v>3930</v>
      </c>
      <c r="B147" s="16" t="s">
        <v>131</v>
      </c>
      <c r="C147" s="18">
        <v>152632.4</v>
      </c>
      <c r="D147" s="8"/>
    </row>
    <row r="148" spans="1:5" x14ac:dyDescent="0.2">
      <c r="A148" s="10">
        <v>4240</v>
      </c>
      <c r="B148" t="s">
        <v>132</v>
      </c>
      <c r="D148" s="8">
        <v>3020</v>
      </c>
      <c r="E148" s="8"/>
    </row>
    <row r="149" spans="1:5" x14ac:dyDescent="0.2">
      <c r="A149" s="17">
        <v>4250</v>
      </c>
      <c r="B149" s="16" t="s">
        <v>133</v>
      </c>
      <c r="C149" s="16"/>
      <c r="D149" s="18">
        <v>3112.55</v>
      </c>
      <c r="E149" s="8"/>
    </row>
    <row r="150" spans="1:5" x14ac:dyDescent="0.2">
      <c r="A150" s="17">
        <v>4260</v>
      </c>
      <c r="B150" s="16" t="s">
        <v>134</v>
      </c>
      <c r="C150" s="16"/>
      <c r="D150" s="18">
        <v>23396.85</v>
      </c>
      <c r="E150" s="8"/>
    </row>
    <row r="151" spans="1:5" x14ac:dyDescent="0.2">
      <c r="A151" s="10">
        <v>4612</v>
      </c>
      <c r="B151" t="s">
        <v>135</v>
      </c>
      <c r="D151" s="8">
        <v>208666</v>
      </c>
      <c r="E151" s="8"/>
    </row>
    <row r="152" spans="1:5" x14ac:dyDescent="0.2">
      <c r="A152" s="17">
        <v>4910.01</v>
      </c>
      <c r="B152" s="16" t="s">
        <v>136</v>
      </c>
      <c r="C152" s="16"/>
      <c r="D152" s="18">
        <v>8460</v>
      </c>
      <c r="E152" s="8"/>
    </row>
    <row r="153" spans="1:5" x14ac:dyDescent="0.2">
      <c r="A153" s="10">
        <v>4920.01</v>
      </c>
      <c r="B153" t="s">
        <v>137</v>
      </c>
      <c r="D153" s="8">
        <v>35000</v>
      </c>
      <c r="E153" s="8"/>
    </row>
    <row r="154" spans="1:5" x14ac:dyDescent="0.2">
      <c r="A154" s="10">
        <v>4920.0200000000004</v>
      </c>
      <c r="B154" t="s">
        <v>138</v>
      </c>
      <c r="D154" s="8">
        <v>350000</v>
      </c>
      <c r="E154" s="8"/>
    </row>
    <row r="155" spans="1:5" x14ac:dyDescent="0.2">
      <c r="A155" s="10">
        <v>4920.03</v>
      </c>
      <c r="B155" t="s">
        <v>139</v>
      </c>
      <c r="D155" s="8">
        <v>7200</v>
      </c>
      <c r="E155" s="8"/>
    </row>
    <row r="156" spans="1:5" x14ac:dyDescent="0.2">
      <c r="A156" s="10">
        <v>4920.04</v>
      </c>
      <c r="B156" t="s">
        <v>140</v>
      </c>
      <c r="D156" s="8">
        <v>13000</v>
      </c>
      <c r="E156" s="8"/>
    </row>
    <row r="157" spans="1:5" x14ac:dyDescent="0.2">
      <c r="C157" s="8"/>
      <c r="D157" s="8"/>
    </row>
    <row r="158" spans="1:5" ht="15" x14ac:dyDescent="0.25">
      <c r="A158" s="11">
        <v>218</v>
      </c>
      <c r="B158" s="1" t="s">
        <v>47</v>
      </c>
      <c r="C158" s="9">
        <f>C159+C177+C195+C213</f>
        <v>218417.95</v>
      </c>
      <c r="D158" s="9">
        <f>D159+D177+D195+D213</f>
        <v>125873.95</v>
      </c>
    </row>
    <row r="159" spans="1:5" ht="15" x14ac:dyDescent="0.25">
      <c r="A159" s="11">
        <v>2180</v>
      </c>
      <c r="B159" s="1" t="s">
        <v>141</v>
      </c>
      <c r="C159" s="9">
        <f>SUM(C160:C175)</f>
        <v>82031.850000000006</v>
      </c>
      <c r="D159" s="9">
        <f>SUM(D160:D175)</f>
        <v>39827</v>
      </c>
    </row>
    <row r="160" spans="1:5" x14ac:dyDescent="0.2">
      <c r="A160" s="10">
        <v>3010</v>
      </c>
      <c r="B160" t="s">
        <v>142</v>
      </c>
      <c r="C160" s="8">
        <v>48604.45</v>
      </c>
    </row>
    <row r="161" spans="1:4" x14ac:dyDescent="0.2">
      <c r="A161" s="10">
        <v>3050</v>
      </c>
      <c r="B161" t="s">
        <v>91</v>
      </c>
      <c r="C161" s="8">
        <v>3034.55</v>
      </c>
    </row>
    <row r="162" spans="1:4" x14ac:dyDescent="0.2">
      <c r="A162" s="10">
        <v>3052</v>
      </c>
      <c r="B162" t="s">
        <v>58</v>
      </c>
      <c r="C162" s="8">
        <v>4799.8999999999996</v>
      </c>
    </row>
    <row r="163" spans="1:4" x14ac:dyDescent="0.2">
      <c r="A163" s="10">
        <v>3053</v>
      </c>
      <c r="B163" t="s">
        <v>59</v>
      </c>
      <c r="C163" s="8">
        <v>433.2</v>
      </c>
    </row>
    <row r="164" spans="1:4" x14ac:dyDescent="0.2">
      <c r="A164" s="10">
        <v>3054</v>
      </c>
      <c r="B164" t="s">
        <v>72</v>
      </c>
      <c r="C164" s="8">
        <v>682.45</v>
      </c>
    </row>
    <row r="165" spans="1:4" x14ac:dyDescent="0.2">
      <c r="A165" s="10">
        <v>3055</v>
      </c>
      <c r="B165" t="s">
        <v>73</v>
      </c>
      <c r="C165" s="8">
        <v>355.6</v>
      </c>
    </row>
    <row r="166" spans="1:4" x14ac:dyDescent="0.2">
      <c r="A166" s="10">
        <v>3090</v>
      </c>
      <c r="B166" t="s">
        <v>113</v>
      </c>
      <c r="C166" s="8">
        <v>1400</v>
      </c>
    </row>
    <row r="167" spans="1:4" x14ac:dyDescent="0.2">
      <c r="A167" s="10">
        <v>3101</v>
      </c>
      <c r="B167" t="s">
        <v>143</v>
      </c>
      <c r="C167" s="8">
        <v>935.45</v>
      </c>
      <c r="D167" s="8"/>
    </row>
    <row r="168" spans="1:4" x14ac:dyDescent="0.2">
      <c r="A168" s="10">
        <v>3170</v>
      </c>
      <c r="B168" t="s">
        <v>144</v>
      </c>
      <c r="C168" s="8">
        <v>0</v>
      </c>
      <c r="D168" s="8"/>
    </row>
    <row r="169" spans="1:4" x14ac:dyDescent="0.2">
      <c r="A169" s="10">
        <v>3900</v>
      </c>
      <c r="B169" t="s">
        <v>145</v>
      </c>
      <c r="C169" s="8">
        <v>962.3</v>
      </c>
      <c r="D169" s="8"/>
    </row>
    <row r="170" spans="1:4" x14ac:dyDescent="0.2">
      <c r="A170" s="10">
        <v>3910</v>
      </c>
      <c r="B170" t="s">
        <v>146</v>
      </c>
      <c r="C170" s="8">
        <v>4641.05</v>
      </c>
      <c r="D170" s="8"/>
    </row>
    <row r="171" spans="1:4" x14ac:dyDescent="0.2">
      <c r="A171" s="10">
        <v>3910.01</v>
      </c>
      <c r="B171" t="s">
        <v>147</v>
      </c>
      <c r="C171" s="8">
        <v>8003.3</v>
      </c>
      <c r="D171" s="8"/>
    </row>
    <row r="172" spans="1:4" x14ac:dyDescent="0.2">
      <c r="A172" s="10">
        <v>3910.02</v>
      </c>
      <c r="B172" t="s">
        <v>147</v>
      </c>
      <c r="C172" s="8">
        <v>879.6</v>
      </c>
      <c r="D172" s="8"/>
    </row>
    <row r="173" spans="1:4" x14ac:dyDescent="0.2">
      <c r="A173" s="10">
        <v>3910.03</v>
      </c>
      <c r="B173" t="s">
        <v>110</v>
      </c>
      <c r="C173" s="8">
        <v>100</v>
      </c>
      <c r="D173" s="8"/>
    </row>
    <row r="174" spans="1:4" x14ac:dyDescent="0.2">
      <c r="A174" s="10">
        <v>3920.03</v>
      </c>
      <c r="B174" t="s">
        <v>148</v>
      </c>
      <c r="C174" s="8">
        <v>7200</v>
      </c>
      <c r="D174" s="8"/>
    </row>
    <row r="175" spans="1:4" x14ac:dyDescent="0.2">
      <c r="A175" s="10">
        <v>4260</v>
      </c>
      <c r="B175" t="s">
        <v>149</v>
      </c>
      <c r="C175" s="8"/>
      <c r="D175" s="8">
        <v>39827</v>
      </c>
    </row>
    <row r="176" spans="1:4" x14ac:dyDescent="0.2">
      <c r="C176" s="8"/>
      <c r="D176" s="8"/>
    </row>
    <row r="177" spans="1:4" ht="15" x14ac:dyDescent="0.25">
      <c r="A177" s="11">
        <v>2181</v>
      </c>
      <c r="B177" s="1" t="s">
        <v>150</v>
      </c>
      <c r="C177" s="9">
        <f>SUM(C178:C193)</f>
        <v>96253.150000000009</v>
      </c>
      <c r="D177" s="9">
        <f>SUM(D178:D193)</f>
        <v>45914</v>
      </c>
    </row>
    <row r="178" spans="1:4" x14ac:dyDescent="0.2">
      <c r="A178" s="10">
        <v>3010</v>
      </c>
      <c r="B178" t="s">
        <v>151</v>
      </c>
      <c r="C178" s="8">
        <v>14371.4</v>
      </c>
      <c r="D178" s="8"/>
    </row>
    <row r="179" spans="1:4" x14ac:dyDescent="0.2">
      <c r="A179" s="10">
        <v>3050</v>
      </c>
      <c r="B179" t="s">
        <v>91</v>
      </c>
      <c r="C179" s="8">
        <v>487.8</v>
      </c>
      <c r="D179" s="8"/>
    </row>
    <row r="180" spans="1:4" x14ac:dyDescent="0.2">
      <c r="A180" s="10">
        <v>3053</v>
      </c>
      <c r="B180" t="s">
        <v>59</v>
      </c>
      <c r="C180" s="8">
        <v>83.65</v>
      </c>
      <c r="D180" s="8"/>
    </row>
    <row r="181" spans="1:4" x14ac:dyDescent="0.2">
      <c r="A181" s="10">
        <v>3054</v>
      </c>
      <c r="B181" t="s">
        <v>72</v>
      </c>
      <c r="C181" s="8">
        <v>109.65</v>
      </c>
      <c r="D181" s="8"/>
    </row>
    <row r="182" spans="1:4" x14ac:dyDescent="0.2">
      <c r="A182" s="10">
        <v>3055</v>
      </c>
      <c r="B182" t="s">
        <v>73</v>
      </c>
      <c r="C182" s="8">
        <v>105.1</v>
      </c>
      <c r="D182" s="8"/>
    </row>
    <row r="183" spans="1:4" x14ac:dyDescent="0.2">
      <c r="A183" s="10">
        <v>3090</v>
      </c>
      <c r="B183" t="s">
        <v>113</v>
      </c>
      <c r="C183" s="8">
        <v>0</v>
      </c>
      <c r="D183" s="8"/>
    </row>
    <row r="184" spans="1:4" x14ac:dyDescent="0.2">
      <c r="A184" s="10">
        <v>3101</v>
      </c>
      <c r="B184" t="s">
        <v>143</v>
      </c>
      <c r="C184" s="8">
        <v>274.05</v>
      </c>
      <c r="D184" s="8"/>
    </row>
    <row r="185" spans="1:4" x14ac:dyDescent="0.2">
      <c r="A185" s="10">
        <v>3105</v>
      </c>
      <c r="B185" t="s">
        <v>41</v>
      </c>
      <c r="C185" s="8">
        <v>11108.85</v>
      </c>
      <c r="D185" s="8"/>
    </row>
    <row r="186" spans="1:4" x14ac:dyDescent="0.2">
      <c r="A186" s="10">
        <v>3130</v>
      </c>
      <c r="B186" t="s">
        <v>39</v>
      </c>
      <c r="C186" s="8">
        <v>40849.5</v>
      </c>
      <c r="D186" s="8"/>
    </row>
    <row r="187" spans="1:4" x14ac:dyDescent="0.2">
      <c r="A187" s="10">
        <v>3170</v>
      </c>
      <c r="B187" t="s">
        <v>144</v>
      </c>
      <c r="C187" s="8">
        <v>796.8</v>
      </c>
      <c r="D187" s="8"/>
    </row>
    <row r="188" spans="1:4" x14ac:dyDescent="0.2">
      <c r="A188" s="10">
        <v>3900</v>
      </c>
      <c r="B188" t="s">
        <v>145</v>
      </c>
      <c r="C188" s="8">
        <v>962.3</v>
      </c>
      <c r="D188" s="8"/>
    </row>
    <row r="189" spans="1:4" x14ac:dyDescent="0.2">
      <c r="A189" s="10">
        <v>3910</v>
      </c>
      <c r="B189" t="s">
        <v>152</v>
      </c>
      <c r="C189" s="8">
        <v>5221.1499999999996</v>
      </c>
      <c r="D189" s="8"/>
    </row>
    <row r="190" spans="1:4" x14ac:dyDescent="0.2">
      <c r="A190" s="10">
        <v>3910.01</v>
      </c>
      <c r="B190" t="s">
        <v>153</v>
      </c>
      <c r="C190" s="8">
        <v>8003.3</v>
      </c>
      <c r="D190" s="8"/>
    </row>
    <row r="191" spans="1:4" x14ac:dyDescent="0.2">
      <c r="A191" s="10">
        <v>3910.02</v>
      </c>
      <c r="B191" t="s">
        <v>153</v>
      </c>
      <c r="C191" s="8">
        <v>879.6</v>
      </c>
      <c r="D191" s="8"/>
    </row>
    <row r="192" spans="1:4" x14ac:dyDescent="0.2">
      <c r="A192" s="10">
        <v>3920.04</v>
      </c>
      <c r="B192" t="s">
        <v>152</v>
      </c>
      <c r="C192" s="8">
        <v>13000</v>
      </c>
      <c r="D192" s="8"/>
    </row>
    <row r="193" spans="1:4" x14ac:dyDescent="0.2">
      <c r="A193" s="10">
        <v>4250</v>
      </c>
      <c r="B193" t="s">
        <v>154</v>
      </c>
      <c r="C193" s="8"/>
      <c r="D193" s="8">
        <v>45914</v>
      </c>
    </row>
    <row r="194" spans="1:4" x14ac:dyDescent="0.2">
      <c r="C194" s="8"/>
      <c r="D194" s="8"/>
    </row>
    <row r="195" spans="1:4" ht="15" x14ac:dyDescent="0.25">
      <c r="A195" s="11">
        <v>2182</v>
      </c>
      <c r="B195" s="1" t="s">
        <v>155</v>
      </c>
      <c r="C195" s="9">
        <f>SUM(C196:C211)</f>
        <v>21878.25</v>
      </c>
      <c r="D195" s="9">
        <f>SUM(D196:D211)</f>
        <v>21878.250000000004</v>
      </c>
    </row>
    <row r="196" spans="1:4" x14ac:dyDescent="0.2">
      <c r="A196" s="10">
        <v>3010</v>
      </c>
      <c r="B196" t="s">
        <v>156</v>
      </c>
      <c r="C196" s="8">
        <v>17785.150000000001</v>
      </c>
    </row>
    <row r="197" spans="1:4" x14ac:dyDescent="0.2">
      <c r="A197" s="10">
        <v>3040</v>
      </c>
      <c r="B197" t="s">
        <v>43</v>
      </c>
      <c r="C197" s="8">
        <v>3600</v>
      </c>
    </row>
    <row r="198" spans="1:4" x14ac:dyDescent="0.2">
      <c r="A198" s="10">
        <v>3040.09</v>
      </c>
      <c r="B198" t="s">
        <v>56</v>
      </c>
      <c r="C198" s="15">
        <v>-3600</v>
      </c>
    </row>
    <row r="199" spans="1:4" x14ac:dyDescent="0.2">
      <c r="A199" s="10">
        <v>3050</v>
      </c>
      <c r="B199" t="s">
        <v>157</v>
      </c>
      <c r="C199" s="8">
        <v>1323.85</v>
      </c>
    </row>
    <row r="200" spans="1:4" x14ac:dyDescent="0.2">
      <c r="A200" s="10">
        <v>3053</v>
      </c>
      <c r="B200" t="s">
        <v>59</v>
      </c>
      <c r="C200" s="8">
        <v>183.2</v>
      </c>
    </row>
    <row r="201" spans="1:4" x14ac:dyDescent="0.2">
      <c r="A201" s="10">
        <v>3054</v>
      </c>
      <c r="B201" t="s">
        <v>72</v>
      </c>
      <c r="C201" s="8">
        <v>297.35000000000002</v>
      </c>
    </row>
    <row r="202" spans="1:4" x14ac:dyDescent="0.2">
      <c r="A202" s="10">
        <v>3055</v>
      </c>
      <c r="B202" t="s">
        <v>73</v>
      </c>
      <c r="C202" s="8">
        <v>150.25</v>
      </c>
    </row>
    <row r="203" spans="1:4" x14ac:dyDescent="0.2">
      <c r="A203" s="10">
        <v>3091</v>
      </c>
      <c r="B203" t="s">
        <v>44</v>
      </c>
      <c r="C203" s="8">
        <v>0</v>
      </c>
    </row>
    <row r="204" spans="1:4" x14ac:dyDescent="0.2">
      <c r="A204" s="10">
        <v>3101</v>
      </c>
      <c r="B204" t="s">
        <v>40</v>
      </c>
      <c r="C204" s="8">
        <v>111.95</v>
      </c>
    </row>
    <row r="205" spans="1:4" x14ac:dyDescent="0.2">
      <c r="A205" s="10">
        <v>3130</v>
      </c>
      <c r="B205" t="s">
        <v>39</v>
      </c>
      <c r="C205" s="8">
        <v>476.5</v>
      </c>
    </row>
    <row r="206" spans="1:4" x14ac:dyDescent="0.2">
      <c r="A206" s="10">
        <v>3158</v>
      </c>
      <c r="B206" t="s">
        <v>158</v>
      </c>
      <c r="C206" s="8">
        <v>1200</v>
      </c>
    </row>
    <row r="207" spans="1:4" x14ac:dyDescent="0.2">
      <c r="A207" s="10">
        <v>3170</v>
      </c>
      <c r="B207" t="s">
        <v>144</v>
      </c>
      <c r="C207" s="8">
        <v>300</v>
      </c>
    </row>
    <row r="208" spans="1:4" x14ac:dyDescent="0.2">
      <c r="A208" s="10">
        <v>3910.03</v>
      </c>
      <c r="B208" t="s">
        <v>159</v>
      </c>
      <c r="C208" s="8">
        <v>50</v>
      </c>
    </row>
    <row r="209" spans="1:4" x14ac:dyDescent="0.2">
      <c r="A209" s="10">
        <v>4900</v>
      </c>
      <c r="B209" t="s">
        <v>153</v>
      </c>
      <c r="C209" s="8"/>
      <c r="D209" s="8">
        <v>2138.4499999999998</v>
      </c>
    </row>
    <row r="210" spans="1:4" x14ac:dyDescent="0.2">
      <c r="A210" s="10">
        <v>4910.01</v>
      </c>
      <c r="B210" t="s">
        <v>160</v>
      </c>
      <c r="C210" s="8"/>
      <c r="D210" s="8">
        <v>17785.150000000001</v>
      </c>
    </row>
    <row r="211" spans="1:4" x14ac:dyDescent="0.2">
      <c r="A211" s="10">
        <v>4910.0200000000004</v>
      </c>
      <c r="B211" t="s">
        <v>147</v>
      </c>
      <c r="C211" s="8"/>
      <c r="D211" s="8">
        <v>1954.65</v>
      </c>
    </row>
    <row r="212" spans="1:4" x14ac:dyDescent="0.2">
      <c r="C212" s="8"/>
      <c r="D212" s="8"/>
    </row>
    <row r="213" spans="1:4" ht="15" x14ac:dyDescent="0.25">
      <c r="A213" s="1">
        <v>2183</v>
      </c>
      <c r="B213" s="1" t="s">
        <v>161</v>
      </c>
      <c r="C213" s="9">
        <f>SUM(C214:C216)</f>
        <v>18254.7</v>
      </c>
      <c r="D213" s="9">
        <f>SUM(D214:D216)</f>
        <v>18254.7</v>
      </c>
    </row>
    <row r="214" spans="1:4" x14ac:dyDescent="0.2">
      <c r="A214" s="10">
        <v>3170</v>
      </c>
      <c r="B214" t="s">
        <v>36</v>
      </c>
      <c r="C214" s="8">
        <v>7983</v>
      </c>
      <c r="D214" s="8"/>
    </row>
    <row r="215" spans="1:4" x14ac:dyDescent="0.2">
      <c r="A215" s="10">
        <v>3610</v>
      </c>
      <c r="B215" t="s">
        <v>162</v>
      </c>
      <c r="C215" s="8">
        <v>10271.700000000001</v>
      </c>
      <c r="D215" s="8"/>
    </row>
    <row r="216" spans="1:4" x14ac:dyDescent="0.2">
      <c r="A216" s="10">
        <v>4910</v>
      </c>
      <c r="B216" t="s">
        <v>153</v>
      </c>
      <c r="C216" s="8"/>
      <c r="D216" s="8">
        <v>18254.7</v>
      </c>
    </row>
    <row r="217" spans="1:4" x14ac:dyDescent="0.2">
      <c r="C217" s="8"/>
      <c r="D217" s="8"/>
    </row>
    <row r="218" spans="1:4" ht="15" x14ac:dyDescent="0.25">
      <c r="A218" s="11">
        <v>219</v>
      </c>
      <c r="B218" s="1" t="s">
        <v>48</v>
      </c>
      <c r="C218" s="9">
        <f>C219+C243+C283+C289+C305</f>
        <v>491741.7699999999</v>
      </c>
      <c r="D218" s="9">
        <f>D219+D243+D283</f>
        <v>11516.55</v>
      </c>
    </row>
    <row r="219" spans="1:4" ht="15" x14ac:dyDescent="0.25">
      <c r="A219" s="11">
        <v>2190</v>
      </c>
      <c r="B219" s="1" t="s">
        <v>163</v>
      </c>
      <c r="C219" s="9">
        <f>SUM(C220:C241)</f>
        <v>244600.99999999994</v>
      </c>
      <c r="D219" s="9">
        <f>SUM(D220:D241)</f>
        <v>7488.4</v>
      </c>
    </row>
    <row r="220" spans="1:4" x14ac:dyDescent="0.2">
      <c r="A220" s="17">
        <v>3000</v>
      </c>
      <c r="B220" s="16" t="s">
        <v>164</v>
      </c>
      <c r="C220" s="18">
        <v>46756</v>
      </c>
      <c r="D220" s="16"/>
    </row>
    <row r="221" spans="1:4" x14ac:dyDescent="0.2">
      <c r="A221" s="17">
        <v>3010</v>
      </c>
      <c r="B221" s="16" t="s">
        <v>165</v>
      </c>
      <c r="C221" s="18">
        <v>76103.45</v>
      </c>
      <c r="D221" s="16"/>
    </row>
    <row r="222" spans="1:4" x14ac:dyDescent="0.2">
      <c r="A222" s="17">
        <v>3010.09</v>
      </c>
      <c r="B222" s="16" t="s">
        <v>166</v>
      </c>
      <c r="C222" s="18">
        <v>0</v>
      </c>
      <c r="D222" s="16"/>
    </row>
    <row r="223" spans="1:4" x14ac:dyDescent="0.2">
      <c r="A223" s="17">
        <v>3040</v>
      </c>
      <c r="B223" s="16" t="s">
        <v>43</v>
      </c>
      <c r="C223" s="18">
        <v>4850</v>
      </c>
      <c r="D223" s="16"/>
    </row>
    <row r="224" spans="1:4" x14ac:dyDescent="0.2">
      <c r="A224" s="17">
        <v>3040.09</v>
      </c>
      <c r="B224" s="16" t="s">
        <v>56</v>
      </c>
      <c r="C224" s="19">
        <v>-4850</v>
      </c>
      <c r="D224" s="16"/>
    </row>
    <row r="225" spans="1:4" x14ac:dyDescent="0.2">
      <c r="A225" s="17">
        <v>3050</v>
      </c>
      <c r="B225" s="16" t="s">
        <v>91</v>
      </c>
      <c r="C225" s="18">
        <v>7135.95</v>
      </c>
      <c r="D225" s="16"/>
    </row>
    <row r="226" spans="1:4" x14ac:dyDescent="0.2">
      <c r="A226" s="17">
        <v>3052</v>
      </c>
      <c r="B226" s="16" t="s">
        <v>58</v>
      </c>
      <c r="C226" s="18">
        <v>7065.6</v>
      </c>
      <c r="D226" s="16"/>
    </row>
    <row r="227" spans="1:4" x14ac:dyDescent="0.2">
      <c r="A227" s="17">
        <v>3053</v>
      </c>
      <c r="B227" s="16" t="s">
        <v>59</v>
      </c>
      <c r="C227" s="18">
        <v>954.75</v>
      </c>
      <c r="D227" s="16"/>
    </row>
    <row r="228" spans="1:4" x14ac:dyDescent="0.2">
      <c r="A228" s="17">
        <v>3054</v>
      </c>
      <c r="B228" s="16" t="s">
        <v>72</v>
      </c>
      <c r="C228" s="18">
        <v>1603.4</v>
      </c>
      <c r="D228" s="16"/>
    </row>
    <row r="229" spans="1:4" x14ac:dyDescent="0.2">
      <c r="A229" s="17">
        <v>3055</v>
      </c>
      <c r="B229" s="16" t="s">
        <v>73</v>
      </c>
      <c r="C229" s="18">
        <v>902.15</v>
      </c>
      <c r="D229" s="16"/>
    </row>
    <row r="230" spans="1:4" x14ac:dyDescent="0.2">
      <c r="A230" s="17">
        <v>3090.01</v>
      </c>
      <c r="B230" s="16" t="s">
        <v>167</v>
      </c>
      <c r="C230" s="18">
        <v>535.15</v>
      </c>
      <c r="D230" s="16"/>
    </row>
    <row r="231" spans="1:4" x14ac:dyDescent="0.2">
      <c r="A231" s="17">
        <v>3099</v>
      </c>
      <c r="B231" s="16" t="s">
        <v>45</v>
      </c>
      <c r="C231" s="18">
        <v>770</v>
      </c>
      <c r="D231" s="16"/>
    </row>
    <row r="232" spans="1:4" x14ac:dyDescent="0.2">
      <c r="A232" s="17">
        <v>3100</v>
      </c>
      <c r="B232" s="16" t="s">
        <v>33</v>
      </c>
      <c r="C232" s="18">
        <v>1399</v>
      </c>
      <c r="D232" s="16"/>
    </row>
    <row r="233" spans="1:4" x14ac:dyDescent="0.2">
      <c r="A233" s="17">
        <v>3103</v>
      </c>
      <c r="B233" s="16" t="s">
        <v>38</v>
      </c>
      <c r="C233" s="18">
        <v>764.5</v>
      </c>
      <c r="D233" s="16"/>
    </row>
    <row r="234" spans="1:4" x14ac:dyDescent="0.2">
      <c r="A234" s="17">
        <v>3110</v>
      </c>
      <c r="B234" s="16" t="s">
        <v>168</v>
      </c>
      <c r="C234" s="18">
        <v>867</v>
      </c>
      <c r="D234" s="16"/>
    </row>
    <row r="235" spans="1:4" x14ac:dyDescent="0.2">
      <c r="A235" s="17">
        <v>3130</v>
      </c>
      <c r="B235" s="16" t="s">
        <v>39</v>
      </c>
      <c r="C235" s="18">
        <v>4238.5</v>
      </c>
      <c r="D235" s="18"/>
    </row>
    <row r="236" spans="1:4" x14ac:dyDescent="0.2">
      <c r="A236" s="17">
        <v>3133</v>
      </c>
      <c r="B236" s="16" t="s">
        <v>49</v>
      </c>
      <c r="C236" s="18">
        <v>1777.05</v>
      </c>
      <c r="D236" s="18"/>
    </row>
    <row r="237" spans="1:4" x14ac:dyDescent="0.2">
      <c r="A237" s="17">
        <v>3170</v>
      </c>
      <c r="B237" s="16" t="s">
        <v>123</v>
      </c>
      <c r="C237" s="18">
        <v>5423.3</v>
      </c>
      <c r="D237" s="18"/>
    </row>
    <row r="238" spans="1:4" x14ac:dyDescent="0.2">
      <c r="A238" s="12">
        <v>3631</v>
      </c>
      <c r="B238" s="13" t="s">
        <v>169</v>
      </c>
      <c r="C238" s="14">
        <v>88205.2</v>
      </c>
      <c r="D238" s="14"/>
    </row>
    <row r="239" spans="1:4" x14ac:dyDescent="0.2">
      <c r="A239" s="17">
        <v>3910.03</v>
      </c>
      <c r="B239" s="16" t="s">
        <v>159</v>
      </c>
      <c r="C239" s="18">
        <v>100</v>
      </c>
      <c r="D239" s="18"/>
    </row>
    <row r="240" spans="1:4" x14ac:dyDescent="0.2">
      <c r="A240" s="17">
        <v>4260</v>
      </c>
      <c r="B240" s="16" t="s">
        <v>170</v>
      </c>
      <c r="C240" s="18"/>
      <c r="D240" s="18">
        <v>1027.4000000000001</v>
      </c>
    </row>
    <row r="241" spans="1:4" x14ac:dyDescent="0.2">
      <c r="A241" s="12">
        <v>4632</v>
      </c>
      <c r="B241" s="13" t="s">
        <v>171</v>
      </c>
      <c r="C241" s="14"/>
      <c r="D241" s="14">
        <v>6461</v>
      </c>
    </row>
    <row r="242" spans="1:4" x14ac:dyDescent="0.2">
      <c r="C242" s="8"/>
      <c r="D242" s="8"/>
    </row>
    <row r="243" spans="1:4" ht="15" x14ac:dyDescent="0.25">
      <c r="A243" s="11">
        <v>2191</v>
      </c>
      <c r="B243" s="1" t="s">
        <v>7</v>
      </c>
      <c r="C243" s="9">
        <f>SUM(C244:C281)</f>
        <v>165066.61999999997</v>
      </c>
      <c r="D243" s="9">
        <f>SUM(D244:D281)</f>
        <v>1847</v>
      </c>
    </row>
    <row r="244" spans="1:4" x14ac:dyDescent="0.2">
      <c r="A244" s="16">
        <v>3020.01</v>
      </c>
      <c r="B244" s="16" t="s">
        <v>69</v>
      </c>
      <c r="C244" s="18">
        <v>21546.5</v>
      </c>
    </row>
    <row r="245" spans="1:4" x14ac:dyDescent="0.2">
      <c r="A245" s="16">
        <v>3050</v>
      </c>
      <c r="B245" s="16" t="s">
        <v>91</v>
      </c>
      <c r="C245" s="18">
        <v>1390.7</v>
      </c>
    </row>
    <row r="246" spans="1:4" x14ac:dyDescent="0.2">
      <c r="A246" s="16">
        <v>3053</v>
      </c>
      <c r="B246" s="16" t="s">
        <v>59</v>
      </c>
      <c r="C246" s="18">
        <v>128.1</v>
      </c>
    </row>
    <row r="247" spans="1:4" x14ac:dyDescent="0.2">
      <c r="A247" s="16">
        <v>3054</v>
      </c>
      <c r="B247" s="16" t="s">
        <v>72</v>
      </c>
      <c r="C247" s="18">
        <v>312.5</v>
      </c>
    </row>
    <row r="248" spans="1:4" x14ac:dyDescent="0.2">
      <c r="A248" s="16">
        <v>3055</v>
      </c>
      <c r="B248" s="16" t="s">
        <v>73</v>
      </c>
      <c r="C248" s="18">
        <v>157.80000000000001</v>
      </c>
    </row>
    <row r="249" spans="1:4" x14ac:dyDescent="0.2">
      <c r="A249" s="16">
        <v>3090</v>
      </c>
      <c r="B249" s="16" t="s">
        <v>113</v>
      </c>
      <c r="C249" s="18">
        <v>5336.25</v>
      </c>
    </row>
    <row r="250" spans="1:4" x14ac:dyDescent="0.2">
      <c r="A250" s="16">
        <v>3100</v>
      </c>
      <c r="B250" s="16" t="s">
        <v>172</v>
      </c>
      <c r="C250" s="18">
        <v>1973.2</v>
      </c>
    </row>
    <row r="251" spans="1:4" x14ac:dyDescent="0.2">
      <c r="A251" s="16">
        <v>3103.01</v>
      </c>
      <c r="B251" s="16" t="s">
        <v>173</v>
      </c>
      <c r="C251" s="18">
        <v>7970.65</v>
      </c>
    </row>
    <row r="252" spans="1:4" x14ac:dyDescent="0.2">
      <c r="A252" s="16">
        <v>3103.02</v>
      </c>
      <c r="B252" s="16" t="s">
        <v>174</v>
      </c>
      <c r="C252" s="18">
        <v>4262.07</v>
      </c>
    </row>
    <row r="253" spans="1:4" x14ac:dyDescent="0.2">
      <c r="A253" s="16">
        <v>3104.01</v>
      </c>
      <c r="B253" s="16" t="s">
        <v>175</v>
      </c>
      <c r="C253" s="18">
        <v>12262.75</v>
      </c>
    </row>
    <row r="254" spans="1:4" x14ac:dyDescent="0.2">
      <c r="A254" s="16">
        <v>3104.02</v>
      </c>
      <c r="B254" s="16" t="s">
        <v>176</v>
      </c>
      <c r="C254" s="18">
        <v>4586.75</v>
      </c>
    </row>
    <row r="255" spans="1:4" x14ac:dyDescent="0.2">
      <c r="A255" s="16">
        <v>3104.03</v>
      </c>
      <c r="B255" s="16" t="s">
        <v>177</v>
      </c>
      <c r="C255" s="18">
        <v>4819.5</v>
      </c>
    </row>
    <row r="256" spans="1:4" x14ac:dyDescent="0.2">
      <c r="A256" s="16">
        <v>3104.04</v>
      </c>
      <c r="B256" s="16" t="s">
        <v>178</v>
      </c>
      <c r="C256" s="18">
        <v>0</v>
      </c>
    </row>
    <row r="257" spans="1:4" x14ac:dyDescent="0.2">
      <c r="A257" s="16">
        <v>3104.05</v>
      </c>
      <c r="B257" s="16" t="s">
        <v>179</v>
      </c>
      <c r="C257" s="18">
        <v>1235.5999999999999</v>
      </c>
    </row>
    <row r="258" spans="1:4" x14ac:dyDescent="0.2">
      <c r="A258" s="16">
        <v>3104.06</v>
      </c>
      <c r="B258" s="16" t="s">
        <v>180</v>
      </c>
      <c r="C258" s="18">
        <v>637.4</v>
      </c>
    </row>
    <row r="259" spans="1:4" x14ac:dyDescent="0.2">
      <c r="A259" s="16">
        <v>3104.07</v>
      </c>
      <c r="B259" s="16" t="s">
        <v>181</v>
      </c>
      <c r="C259" s="18">
        <v>1393.45</v>
      </c>
    </row>
    <row r="260" spans="1:4" x14ac:dyDescent="0.2">
      <c r="A260" s="17">
        <v>3110</v>
      </c>
      <c r="B260" s="16" t="s">
        <v>182</v>
      </c>
      <c r="C260" s="18">
        <v>505.65</v>
      </c>
    </row>
    <row r="261" spans="1:4" x14ac:dyDescent="0.2">
      <c r="A261" s="17">
        <v>3113</v>
      </c>
      <c r="B261" s="16" t="s">
        <v>183</v>
      </c>
      <c r="C261" s="18">
        <v>44876.07</v>
      </c>
    </row>
    <row r="262" spans="1:4" x14ac:dyDescent="0.2">
      <c r="A262" s="17">
        <v>3132</v>
      </c>
      <c r="B262" s="16" t="s">
        <v>184</v>
      </c>
      <c r="C262" s="18">
        <v>134.5</v>
      </c>
      <c r="D262" s="8"/>
    </row>
    <row r="263" spans="1:4" x14ac:dyDescent="0.2">
      <c r="A263" s="17">
        <v>3133</v>
      </c>
      <c r="B263" s="16" t="s">
        <v>49</v>
      </c>
      <c r="C263" s="18">
        <v>17633.150000000001</v>
      </c>
    </row>
    <row r="264" spans="1:4" x14ac:dyDescent="0.2">
      <c r="A264" s="17">
        <v>3134</v>
      </c>
      <c r="B264" s="16" t="s">
        <v>185</v>
      </c>
      <c r="C264" s="18">
        <v>1184.4000000000001</v>
      </c>
    </row>
    <row r="265" spans="1:4" x14ac:dyDescent="0.2">
      <c r="A265" s="17">
        <v>3137</v>
      </c>
      <c r="B265" s="16" t="s">
        <v>186</v>
      </c>
      <c r="C265" s="18">
        <v>1310.3499999999999</v>
      </c>
    </row>
    <row r="266" spans="1:4" x14ac:dyDescent="0.2">
      <c r="A266" s="17">
        <v>3150</v>
      </c>
      <c r="B266" s="16" t="s">
        <v>187</v>
      </c>
      <c r="C266" s="18">
        <v>0</v>
      </c>
    </row>
    <row r="267" spans="1:4" x14ac:dyDescent="0.2">
      <c r="A267" s="17">
        <v>3161</v>
      </c>
      <c r="B267" s="16" t="s">
        <v>188</v>
      </c>
      <c r="C267" s="18">
        <v>6096.85</v>
      </c>
    </row>
    <row r="268" spans="1:4" x14ac:dyDescent="0.2">
      <c r="A268" s="17">
        <v>3169</v>
      </c>
      <c r="B268" s="16" t="s">
        <v>189</v>
      </c>
      <c r="C268" s="18">
        <v>1235.5</v>
      </c>
    </row>
    <row r="269" spans="1:4" x14ac:dyDescent="0.2">
      <c r="A269" s="17">
        <v>3170.01</v>
      </c>
      <c r="B269" s="16" t="s">
        <v>190</v>
      </c>
      <c r="C269" s="18">
        <v>3332.85</v>
      </c>
    </row>
    <row r="270" spans="1:4" x14ac:dyDescent="0.2">
      <c r="A270" s="16">
        <v>3170.02</v>
      </c>
      <c r="B270" s="16" t="s">
        <v>191</v>
      </c>
      <c r="C270" s="18">
        <v>300</v>
      </c>
      <c r="D270" s="8"/>
    </row>
    <row r="271" spans="1:4" x14ac:dyDescent="0.2">
      <c r="A271" s="16">
        <v>3170.03</v>
      </c>
      <c r="B271" s="16" t="s">
        <v>192</v>
      </c>
      <c r="C271" s="18">
        <v>3296</v>
      </c>
      <c r="D271" s="8"/>
    </row>
    <row r="272" spans="1:4" x14ac:dyDescent="0.2">
      <c r="A272" s="16">
        <v>3170.05</v>
      </c>
      <c r="B272" s="16" t="s">
        <v>193</v>
      </c>
      <c r="C272" s="18">
        <v>294.8</v>
      </c>
    </row>
    <row r="273" spans="1:4" x14ac:dyDescent="0.2">
      <c r="A273" s="13">
        <v>3171.01</v>
      </c>
      <c r="B273" s="13" t="s">
        <v>194</v>
      </c>
      <c r="C273" s="14">
        <v>8018.73</v>
      </c>
    </row>
    <row r="274" spans="1:4" x14ac:dyDescent="0.2">
      <c r="A274" s="16">
        <v>3171.02</v>
      </c>
      <c r="B274" s="16" t="s">
        <v>195</v>
      </c>
      <c r="C274" s="18">
        <v>0</v>
      </c>
    </row>
    <row r="275" spans="1:4" x14ac:dyDescent="0.2">
      <c r="A275" s="16">
        <v>3171.03</v>
      </c>
      <c r="B275" s="16" t="s">
        <v>196</v>
      </c>
      <c r="C275" s="18">
        <v>274</v>
      </c>
    </row>
    <row r="276" spans="1:4" x14ac:dyDescent="0.2">
      <c r="A276" s="13">
        <v>3612.02</v>
      </c>
      <c r="B276" s="13" t="s">
        <v>197</v>
      </c>
      <c r="C276" s="14">
        <v>2730</v>
      </c>
    </row>
    <row r="277" spans="1:4" x14ac:dyDescent="0.2">
      <c r="A277" s="17">
        <v>3636</v>
      </c>
      <c r="B277" s="16" t="s">
        <v>198</v>
      </c>
      <c r="C277" s="18">
        <v>300</v>
      </c>
    </row>
    <row r="278" spans="1:4" x14ac:dyDescent="0.2">
      <c r="A278" s="17">
        <v>3910</v>
      </c>
      <c r="B278" s="16" t="s">
        <v>159</v>
      </c>
      <c r="C278" s="18">
        <v>5530.55</v>
      </c>
    </row>
    <row r="279" spans="1:4" x14ac:dyDescent="0.2">
      <c r="A279" s="17">
        <v>4260</v>
      </c>
      <c r="B279" s="16" t="s">
        <v>134</v>
      </c>
      <c r="C279" s="16"/>
      <c r="D279" s="18">
        <v>1847</v>
      </c>
    </row>
    <row r="280" spans="1:4" x14ac:dyDescent="0.2">
      <c r="A280" s="17">
        <v>4260.01</v>
      </c>
      <c r="B280" s="16" t="s">
        <v>199</v>
      </c>
      <c r="C280" s="16"/>
      <c r="D280" s="18">
        <v>0</v>
      </c>
    </row>
    <row r="281" spans="1:4" x14ac:dyDescent="0.2">
      <c r="A281" s="17">
        <v>4612.01</v>
      </c>
      <c r="B281" s="16" t="s">
        <v>200</v>
      </c>
      <c r="C281" s="16"/>
      <c r="D281" s="18">
        <v>0</v>
      </c>
    </row>
    <row r="282" spans="1:4" x14ac:dyDescent="0.2">
      <c r="A282" s="10"/>
      <c r="C282" s="8"/>
    </row>
    <row r="283" spans="1:4" ht="15" x14ac:dyDescent="0.25">
      <c r="A283" s="1">
        <v>2192</v>
      </c>
      <c r="B283" s="1" t="s">
        <v>201</v>
      </c>
      <c r="C283" s="9">
        <f>SUM(C284:C287)</f>
        <v>2181.15</v>
      </c>
      <c r="D283" s="1">
        <f>SUM(D284:D287)</f>
        <v>2181.15</v>
      </c>
    </row>
    <row r="284" spans="1:4" x14ac:dyDescent="0.2">
      <c r="A284" s="10">
        <v>3000</v>
      </c>
      <c r="B284" t="s">
        <v>202</v>
      </c>
      <c r="C284" s="8">
        <v>0</v>
      </c>
    </row>
    <row r="285" spans="1:4" x14ac:dyDescent="0.2">
      <c r="A285" s="10">
        <v>3090</v>
      </c>
      <c r="B285" t="s">
        <v>203</v>
      </c>
      <c r="C285" s="8">
        <v>1500</v>
      </c>
    </row>
    <row r="286" spans="1:4" x14ac:dyDescent="0.2">
      <c r="A286" s="10">
        <v>3170</v>
      </c>
      <c r="B286" t="s">
        <v>204</v>
      </c>
      <c r="C286" s="8">
        <v>681.15</v>
      </c>
      <c r="D286" s="8"/>
    </row>
    <row r="287" spans="1:4" x14ac:dyDescent="0.2">
      <c r="A287" s="10">
        <v>4631.01</v>
      </c>
      <c r="B287" t="s">
        <v>205</v>
      </c>
      <c r="C287" s="8"/>
      <c r="D287" s="8">
        <v>2181.15</v>
      </c>
    </row>
    <row r="288" spans="1:4" x14ac:dyDescent="0.2">
      <c r="C288" s="8"/>
      <c r="D288" s="8"/>
    </row>
    <row r="289" spans="1:4" ht="15" x14ac:dyDescent="0.25">
      <c r="A289" s="11">
        <v>2193</v>
      </c>
      <c r="B289" s="1" t="s">
        <v>50</v>
      </c>
      <c r="C289" s="9">
        <f>SUM(C290:C303)</f>
        <v>61117.8</v>
      </c>
      <c r="D289" s="9"/>
    </row>
    <row r="290" spans="1:4" x14ac:dyDescent="0.2">
      <c r="A290" s="17">
        <v>3010</v>
      </c>
      <c r="B290" s="16" t="s">
        <v>206</v>
      </c>
      <c r="C290" s="18">
        <v>49852.25</v>
      </c>
    </row>
    <row r="291" spans="1:4" x14ac:dyDescent="0.2">
      <c r="A291" s="17">
        <v>3050</v>
      </c>
      <c r="B291" s="16" t="s">
        <v>91</v>
      </c>
      <c r="C291" s="18">
        <v>3233.15</v>
      </c>
    </row>
    <row r="292" spans="1:4" x14ac:dyDescent="0.2">
      <c r="A292" s="17">
        <v>3052</v>
      </c>
      <c r="B292" s="16" t="s">
        <v>58</v>
      </c>
      <c r="C292" s="18">
        <v>4123.8</v>
      </c>
    </row>
    <row r="293" spans="1:4" x14ac:dyDescent="0.2">
      <c r="A293" s="17">
        <v>3053</v>
      </c>
      <c r="B293" s="16" t="s">
        <v>59</v>
      </c>
      <c r="C293" s="18">
        <v>447.15</v>
      </c>
    </row>
    <row r="294" spans="1:4" x14ac:dyDescent="0.2">
      <c r="A294" s="17">
        <v>3054</v>
      </c>
      <c r="B294" s="16" t="s">
        <v>72</v>
      </c>
      <c r="C294" s="18">
        <v>726.35</v>
      </c>
    </row>
    <row r="295" spans="1:4" x14ac:dyDescent="0.2">
      <c r="A295" s="17">
        <v>3055</v>
      </c>
      <c r="B295" s="16" t="s">
        <v>73</v>
      </c>
      <c r="C295" s="18">
        <v>366.95</v>
      </c>
    </row>
    <row r="296" spans="1:4" x14ac:dyDescent="0.2">
      <c r="A296" s="17">
        <v>3090</v>
      </c>
      <c r="B296" s="16" t="s">
        <v>167</v>
      </c>
      <c r="C296" s="18">
        <v>200</v>
      </c>
    </row>
    <row r="297" spans="1:4" x14ac:dyDescent="0.2">
      <c r="A297" s="17">
        <v>3099</v>
      </c>
      <c r="B297" s="16" t="s">
        <v>207</v>
      </c>
      <c r="C297" s="18">
        <v>40</v>
      </c>
    </row>
    <row r="298" spans="1:4" x14ac:dyDescent="0.2">
      <c r="A298" s="17">
        <v>3100</v>
      </c>
      <c r="B298" s="16" t="s">
        <v>33</v>
      </c>
      <c r="C298" s="18">
        <v>338.9</v>
      </c>
    </row>
    <row r="299" spans="1:4" x14ac:dyDescent="0.2">
      <c r="A299" s="17">
        <v>3104</v>
      </c>
      <c r="B299" s="16" t="s">
        <v>35</v>
      </c>
      <c r="C299" s="18">
        <v>549.4</v>
      </c>
    </row>
    <row r="300" spans="1:4" x14ac:dyDescent="0.2">
      <c r="A300" s="17">
        <v>3130</v>
      </c>
      <c r="B300" s="16" t="s">
        <v>39</v>
      </c>
      <c r="C300" s="18">
        <v>296.7</v>
      </c>
    </row>
    <row r="301" spans="1:4" x14ac:dyDescent="0.2">
      <c r="A301" s="17">
        <v>3158</v>
      </c>
      <c r="B301" s="16" t="s">
        <v>158</v>
      </c>
      <c r="C301" s="18">
        <v>723.75</v>
      </c>
    </row>
    <row r="302" spans="1:4" x14ac:dyDescent="0.2">
      <c r="A302" s="17">
        <v>3170</v>
      </c>
      <c r="B302" s="16" t="s">
        <v>36</v>
      </c>
      <c r="C302" s="18">
        <v>169.4</v>
      </c>
    </row>
    <row r="303" spans="1:4" x14ac:dyDescent="0.2">
      <c r="A303" s="16">
        <v>3910.01</v>
      </c>
      <c r="B303" s="16" t="s">
        <v>159</v>
      </c>
      <c r="C303" s="18">
        <v>50</v>
      </c>
    </row>
    <row r="304" spans="1:4" x14ac:dyDescent="0.2">
      <c r="C304" s="8"/>
    </row>
    <row r="305" spans="1:4" ht="15" x14ac:dyDescent="0.25">
      <c r="A305" s="1">
        <v>2194</v>
      </c>
      <c r="B305" s="1" t="s">
        <v>208</v>
      </c>
      <c r="C305" s="9">
        <f>SUM(C306:C314)</f>
        <v>18775.2</v>
      </c>
      <c r="D305" s="8"/>
    </row>
    <row r="306" spans="1:4" x14ac:dyDescent="0.2">
      <c r="A306" s="10">
        <v>3010</v>
      </c>
      <c r="B306" t="s">
        <v>209</v>
      </c>
      <c r="C306" s="8">
        <v>15026.2</v>
      </c>
      <c r="D306" s="8"/>
    </row>
    <row r="307" spans="1:4" x14ac:dyDescent="0.2">
      <c r="A307" s="10">
        <v>3050</v>
      </c>
      <c r="B307" t="s">
        <v>91</v>
      </c>
      <c r="C307">
        <v>910.45</v>
      </c>
    </row>
    <row r="308" spans="1:4" x14ac:dyDescent="0.2">
      <c r="A308" s="10">
        <v>3054</v>
      </c>
      <c r="B308" t="s">
        <v>72</v>
      </c>
      <c r="C308">
        <v>204.65</v>
      </c>
    </row>
    <row r="309" spans="1:4" x14ac:dyDescent="0.2">
      <c r="A309" s="10">
        <v>3055</v>
      </c>
      <c r="B309" t="s">
        <v>73</v>
      </c>
      <c r="C309">
        <v>108.05</v>
      </c>
    </row>
    <row r="310" spans="1:4" x14ac:dyDescent="0.2">
      <c r="A310" s="10">
        <v>3101</v>
      </c>
      <c r="B310" t="s">
        <v>210</v>
      </c>
      <c r="C310">
        <v>88</v>
      </c>
    </row>
    <row r="311" spans="1:4" x14ac:dyDescent="0.2">
      <c r="A311" s="10">
        <v>3900</v>
      </c>
      <c r="B311" t="s">
        <v>145</v>
      </c>
      <c r="C311">
        <v>213.85</v>
      </c>
    </row>
    <row r="312" spans="1:4" x14ac:dyDescent="0.2">
      <c r="A312">
        <v>3910.01</v>
      </c>
      <c r="B312" t="s">
        <v>153</v>
      </c>
      <c r="C312" s="8">
        <v>1778.55</v>
      </c>
      <c r="D312" s="8"/>
    </row>
    <row r="313" spans="1:4" x14ac:dyDescent="0.2">
      <c r="A313">
        <v>3910.02</v>
      </c>
      <c r="B313" t="s">
        <v>153</v>
      </c>
      <c r="C313" s="8">
        <v>195.45</v>
      </c>
      <c r="D313" s="8"/>
    </row>
    <row r="314" spans="1:4" x14ac:dyDescent="0.2">
      <c r="A314">
        <v>3910.03</v>
      </c>
      <c r="B314" t="s">
        <v>153</v>
      </c>
      <c r="C314" s="8">
        <v>250</v>
      </c>
      <c r="D314" s="8"/>
    </row>
    <row r="315" spans="1:4" x14ac:dyDescent="0.2">
      <c r="C315" s="8"/>
      <c r="D315" s="8"/>
    </row>
    <row r="316" spans="1:4" x14ac:dyDescent="0.2">
      <c r="C316" s="8"/>
      <c r="D316" s="8"/>
    </row>
    <row r="317" spans="1:4" x14ac:dyDescent="0.2">
      <c r="C317" s="8"/>
      <c r="D317" s="8"/>
    </row>
    <row r="318" spans="1:4" x14ac:dyDescent="0.2">
      <c r="C318" s="8"/>
      <c r="D318" s="8"/>
    </row>
    <row r="319" spans="1:4" x14ac:dyDescent="0.2">
      <c r="C319" s="8"/>
      <c r="D319" s="8"/>
    </row>
    <row r="320" spans="1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</sheetData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Footer>&amp;LTabellenblatt "&amp;A"&amp;RSeite &amp;P/&amp;N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W82"/>
  <sheetViews>
    <sheetView tabSelected="1" workbookViewId="0">
      <pane ySplit="1" topLeftCell="A5" activePane="bottomLeft" state="frozen"/>
      <selection pane="bottomLeft" activeCell="J52" sqref="J52"/>
    </sheetView>
  </sheetViews>
  <sheetFormatPr baseColWidth="10" defaultColWidth="8.375" defaultRowHeight="15" x14ac:dyDescent="0.25"/>
  <cols>
    <col min="1" max="1" width="14.125" style="63" customWidth="1"/>
    <col min="2" max="2" width="25.625" style="63" customWidth="1"/>
    <col min="3" max="3" width="20.25" style="63" customWidth="1"/>
    <col min="4" max="4" width="17.25" style="63" customWidth="1"/>
    <col min="5" max="5" width="11.875" style="63" customWidth="1"/>
    <col min="6" max="6" width="7.375" style="63" customWidth="1"/>
    <col min="7" max="7" width="13.25" style="63" customWidth="1"/>
    <col min="8" max="8" width="11.5" style="63" customWidth="1"/>
    <col min="9" max="9" width="18.125" style="63" customWidth="1"/>
    <col min="10" max="10" width="17" style="63" customWidth="1"/>
    <col min="11" max="11" width="13.375" style="63" customWidth="1"/>
    <col min="12" max="12" width="17.375" style="63" customWidth="1"/>
    <col min="13" max="13" width="11.5" style="64" customWidth="1"/>
    <col min="14" max="14" width="10.25" style="63" customWidth="1"/>
    <col min="15" max="15" width="11.5" style="63" customWidth="1"/>
    <col min="16" max="16" width="10.875" style="63" customWidth="1"/>
    <col min="17" max="17" width="10.25" style="63" customWidth="1"/>
    <col min="18" max="18" width="11.5" style="63" customWidth="1"/>
    <col min="19" max="19" width="0" style="63" hidden="1" customWidth="1"/>
    <col min="20" max="20" width="8.375" style="63"/>
    <col min="21" max="21" width="30.75" style="64" customWidth="1"/>
    <col min="22" max="22" width="8.375" style="63"/>
    <col min="23" max="23" width="10.5" style="64" bestFit="1" customWidth="1"/>
    <col min="24" max="24" width="8.375" style="63"/>
    <col min="25" max="25" width="31.875" style="63" customWidth="1"/>
    <col min="26" max="16384" width="8.375" style="63"/>
  </cols>
  <sheetData>
    <row r="1" spans="1:12" ht="19.5" x14ac:dyDescent="0.3">
      <c r="A1" s="41" t="s">
        <v>21</v>
      </c>
      <c r="B1" s="51" t="s">
        <v>284</v>
      </c>
    </row>
    <row r="2" spans="1:12" x14ac:dyDescent="0.25">
      <c r="C2" s="65"/>
      <c r="D2" s="65"/>
    </row>
    <row r="3" spans="1:12" x14ac:dyDescent="0.25">
      <c r="A3" s="63" t="s">
        <v>242</v>
      </c>
      <c r="B3" s="65"/>
    </row>
    <row r="5" spans="1:12" ht="30" x14ac:dyDescent="0.25">
      <c r="A5" s="63" t="s">
        <v>243</v>
      </c>
      <c r="B5" s="66" t="s">
        <v>244</v>
      </c>
      <c r="C5" s="63" t="s">
        <v>245</v>
      </c>
      <c r="D5" s="63" t="s">
        <v>246</v>
      </c>
      <c r="E5" s="66" t="s">
        <v>247</v>
      </c>
      <c r="F5" s="63" t="s">
        <v>248</v>
      </c>
      <c r="G5" s="66" t="s">
        <v>249</v>
      </c>
      <c r="H5" s="63" t="s">
        <v>250</v>
      </c>
      <c r="I5" s="66" t="s">
        <v>251</v>
      </c>
      <c r="J5" s="63" t="s">
        <v>252</v>
      </c>
      <c r="K5" s="66" t="s">
        <v>253</v>
      </c>
      <c r="L5" s="63" t="s">
        <v>254</v>
      </c>
    </row>
    <row r="6" spans="1:12" x14ac:dyDescent="0.25">
      <c r="A6" s="68">
        <v>1.06081</v>
      </c>
      <c r="B6" s="63" t="s">
        <v>255</v>
      </c>
      <c r="E6" s="67">
        <v>35796</v>
      </c>
      <c r="G6" s="63">
        <v>1999</v>
      </c>
      <c r="I6" s="64">
        <v>1</v>
      </c>
      <c r="J6" s="64">
        <v>0</v>
      </c>
      <c r="K6" s="64">
        <v>0</v>
      </c>
      <c r="L6" s="64">
        <v>1</v>
      </c>
    </row>
    <row r="7" spans="1:12" x14ac:dyDescent="0.25">
      <c r="A7" s="68"/>
      <c r="B7" s="63" t="s">
        <v>256</v>
      </c>
      <c r="C7" s="63" t="s">
        <v>257</v>
      </c>
      <c r="D7" s="63" t="s">
        <v>258</v>
      </c>
      <c r="G7" s="63" t="s">
        <v>259</v>
      </c>
      <c r="I7" s="64"/>
      <c r="J7" s="64"/>
      <c r="K7" s="64" t="s">
        <v>260</v>
      </c>
      <c r="L7" s="64" t="s">
        <v>260</v>
      </c>
    </row>
    <row r="8" spans="1:12" x14ac:dyDescent="0.25">
      <c r="A8" s="69">
        <v>1.0608109999999999</v>
      </c>
      <c r="B8" s="70" t="s">
        <v>261</v>
      </c>
      <c r="C8" s="70"/>
      <c r="D8" s="70"/>
      <c r="E8" s="71">
        <v>35796</v>
      </c>
      <c r="F8" s="70"/>
      <c r="G8" s="70">
        <v>1999</v>
      </c>
      <c r="H8" s="70"/>
      <c r="I8" s="72">
        <v>3995760.3</v>
      </c>
      <c r="J8" s="72">
        <v>-2512515.7999999998</v>
      </c>
      <c r="K8" s="72">
        <v>0</v>
      </c>
      <c r="L8" s="72">
        <v>1483244.5</v>
      </c>
    </row>
    <row r="9" spans="1:12" x14ac:dyDescent="0.25">
      <c r="A9" s="69"/>
      <c r="B9" s="70" t="s">
        <v>256</v>
      </c>
      <c r="C9" s="70" t="s">
        <v>257</v>
      </c>
      <c r="D9" s="70" t="s">
        <v>258</v>
      </c>
      <c r="E9" s="70"/>
      <c r="F9" s="70"/>
      <c r="G9" s="70" t="s">
        <v>259</v>
      </c>
      <c r="H9" s="70"/>
      <c r="I9" s="72"/>
      <c r="J9" s="72"/>
      <c r="K9" s="72" t="s">
        <v>260</v>
      </c>
      <c r="L9" s="72" t="s">
        <v>260</v>
      </c>
    </row>
    <row r="10" spans="1:12" x14ac:dyDescent="0.25">
      <c r="A10" s="73">
        <v>1.06812</v>
      </c>
      <c r="B10" s="65" t="s">
        <v>262</v>
      </c>
      <c r="C10" s="65"/>
      <c r="D10" s="65"/>
      <c r="E10" s="74">
        <v>35796</v>
      </c>
      <c r="F10" s="65"/>
      <c r="G10" s="65">
        <v>1999</v>
      </c>
      <c r="H10" s="65"/>
      <c r="I10" s="75">
        <v>29319.65</v>
      </c>
      <c r="J10" s="75">
        <v>-18436.099999999999</v>
      </c>
      <c r="K10" s="75">
        <v>0</v>
      </c>
      <c r="L10" s="75">
        <v>10883.55</v>
      </c>
    </row>
    <row r="11" spans="1:12" x14ac:dyDescent="0.25">
      <c r="A11" s="73"/>
      <c r="B11" s="65" t="s">
        <v>256</v>
      </c>
      <c r="C11" s="65" t="s">
        <v>257</v>
      </c>
      <c r="D11" s="65" t="s">
        <v>258</v>
      </c>
      <c r="E11" s="65"/>
      <c r="F11" s="65"/>
      <c r="G11" s="65" t="s">
        <v>259</v>
      </c>
      <c r="H11" s="65"/>
      <c r="I11" s="75"/>
      <c r="J11" s="75"/>
      <c r="K11" s="75" t="s">
        <v>260</v>
      </c>
      <c r="L11" s="75" t="s">
        <v>260</v>
      </c>
    </row>
    <row r="12" spans="1:12" x14ac:dyDescent="0.25">
      <c r="A12" s="68">
        <v>1.0608200000000001</v>
      </c>
      <c r="B12" s="63" t="s">
        <v>263</v>
      </c>
      <c r="E12" s="67">
        <v>21551</v>
      </c>
      <c r="G12" s="63">
        <v>1960</v>
      </c>
      <c r="I12" s="64">
        <v>1</v>
      </c>
      <c r="J12" s="64">
        <v>0</v>
      </c>
      <c r="K12" s="64">
        <v>0</v>
      </c>
      <c r="L12" s="64">
        <v>1</v>
      </c>
    </row>
    <row r="13" spans="1:12" x14ac:dyDescent="0.25">
      <c r="A13" s="68"/>
      <c r="B13" s="63" t="s">
        <v>256</v>
      </c>
      <c r="C13" s="63" t="s">
        <v>257</v>
      </c>
      <c r="D13" s="63" t="s">
        <v>258</v>
      </c>
      <c r="G13" s="63" t="s">
        <v>259</v>
      </c>
      <c r="I13" s="64"/>
      <c r="J13" s="64"/>
      <c r="K13" s="64" t="s">
        <v>260</v>
      </c>
      <c r="L13" s="64" t="s">
        <v>260</v>
      </c>
    </row>
    <row r="14" spans="1:12" x14ac:dyDescent="0.25">
      <c r="A14" s="69">
        <v>1.0608219999999999</v>
      </c>
      <c r="B14" s="70" t="s">
        <v>264</v>
      </c>
      <c r="C14" s="70"/>
      <c r="D14" s="70"/>
      <c r="E14" s="71">
        <v>34700</v>
      </c>
      <c r="F14" s="70"/>
      <c r="G14" s="70">
        <v>1996</v>
      </c>
      <c r="H14" s="70"/>
      <c r="I14" s="72">
        <v>123445.05</v>
      </c>
      <c r="J14" s="72">
        <v>-88199.9</v>
      </c>
      <c r="K14" s="72">
        <v>0</v>
      </c>
      <c r="L14" s="72">
        <v>35245.15</v>
      </c>
    </row>
    <row r="15" spans="1:12" x14ac:dyDescent="0.25">
      <c r="A15" s="69"/>
      <c r="B15" s="70" t="s">
        <v>256</v>
      </c>
      <c r="C15" s="70" t="s">
        <v>257</v>
      </c>
      <c r="D15" s="70" t="s">
        <v>258</v>
      </c>
      <c r="E15" s="70"/>
      <c r="F15" s="70"/>
      <c r="G15" s="70" t="s">
        <v>259</v>
      </c>
      <c r="H15" s="70"/>
      <c r="I15" s="72"/>
      <c r="J15" s="72"/>
      <c r="K15" s="72" t="s">
        <v>260</v>
      </c>
      <c r="L15" s="72" t="s">
        <v>260</v>
      </c>
    </row>
    <row r="16" spans="1:12" x14ac:dyDescent="0.25">
      <c r="A16" s="69">
        <v>1.0608230000000001</v>
      </c>
      <c r="B16" s="70" t="s">
        <v>265</v>
      </c>
      <c r="C16" s="70"/>
      <c r="D16" s="70"/>
      <c r="E16" s="71">
        <v>36526</v>
      </c>
      <c r="F16" s="70"/>
      <c r="G16" s="70">
        <v>2001</v>
      </c>
      <c r="H16" s="70"/>
      <c r="I16" s="72">
        <v>87729.5</v>
      </c>
      <c r="J16" s="72">
        <v>-50148.6</v>
      </c>
      <c r="K16" s="72">
        <v>0</v>
      </c>
      <c r="L16" s="72">
        <v>37580.9</v>
      </c>
    </row>
    <row r="17" spans="1:12" x14ac:dyDescent="0.25">
      <c r="A17" s="69"/>
      <c r="B17" s="70" t="s">
        <v>256</v>
      </c>
      <c r="C17" s="70" t="s">
        <v>257</v>
      </c>
      <c r="D17" s="70" t="s">
        <v>258</v>
      </c>
      <c r="E17" s="70"/>
      <c r="F17" s="70"/>
      <c r="G17" s="70" t="s">
        <v>259</v>
      </c>
      <c r="H17" s="70"/>
      <c r="I17" s="72"/>
      <c r="J17" s="72"/>
      <c r="K17" s="72" t="s">
        <v>260</v>
      </c>
      <c r="L17" s="72" t="s">
        <v>260</v>
      </c>
    </row>
    <row r="18" spans="1:12" x14ac:dyDescent="0.25">
      <c r="A18" s="68">
        <v>1.0608299999999999</v>
      </c>
      <c r="B18" s="63" t="s">
        <v>266</v>
      </c>
      <c r="E18" s="67">
        <v>31413</v>
      </c>
      <c r="G18" s="63">
        <v>1987</v>
      </c>
      <c r="I18" s="64">
        <v>1</v>
      </c>
      <c r="J18" s="64">
        <v>0</v>
      </c>
      <c r="K18" s="64">
        <v>0</v>
      </c>
      <c r="L18" s="64">
        <v>1</v>
      </c>
    </row>
    <row r="19" spans="1:12" x14ac:dyDescent="0.25">
      <c r="A19" s="68"/>
      <c r="B19" s="63" t="s">
        <v>256</v>
      </c>
      <c r="C19" s="63" t="s">
        <v>257</v>
      </c>
      <c r="D19" s="63" t="s">
        <v>258</v>
      </c>
      <c r="G19" s="63" t="s">
        <v>259</v>
      </c>
      <c r="I19" s="64"/>
      <c r="J19" s="64"/>
      <c r="K19" s="64" t="s">
        <v>260</v>
      </c>
      <c r="L19" s="64" t="s">
        <v>260</v>
      </c>
    </row>
    <row r="20" spans="1:12" x14ac:dyDescent="0.25">
      <c r="A20" s="69">
        <v>1.060832</v>
      </c>
      <c r="B20" s="70" t="s">
        <v>267</v>
      </c>
      <c r="C20" s="70"/>
      <c r="D20" s="70"/>
      <c r="E20" s="71">
        <v>31413</v>
      </c>
      <c r="F20" s="70"/>
      <c r="G20" s="70">
        <v>1987</v>
      </c>
      <c r="H20" s="70"/>
      <c r="I20" s="72">
        <v>2963241.65</v>
      </c>
      <c r="J20" s="72">
        <v>-2879424.65</v>
      </c>
      <c r="K20" s="72">
        <v>0</v>
      </c>
      <c r="L20" s="72">
        <v>83817</v>
      </c>
    </row>
    <row r="21" spans="1:12" x14ac:dyDescent="0.25">
      <c r="A21" s="69"/>
      <c r="B21" s="70" t="s">
        <v>256</v>
      </c>
      <c r="C21" s="70" t="s">
        <v>257</v>
      </c>
      <c r="D21" s="70" t="s">
        <v>258</v>
      </c>
      <c r="E21" s="70"/>
      <c r="F21" s="70"/>
      <c r="G21" s="70" t="s">
        <v>259</v>
      </c>
      <c r="H21" s="70"/>
      <c r="I21" s="72"/>
      <c r="J21" s="72"/>
      <c r="K21" s="72" t="s">
        <v>260</v>
      </c>
      <c r="L21" s="72" t="s">
        <v>260</v>
      </c>
    </row>
    <row r="22" spans="1:12" x14ac:dyDescent="0.25">
      <c r="A22" s="69">
        <v>1.0608340000000001</v>
      </c>
      <c r="B22" s="70" t="s">
        <v>268</v>
      </c>
      <c r="C22" s="70"/>
      <c r="D22" s="70"/>
      <c r="E22" s="71">
        <v>40909</v>
      </c>
      <c r="F22" s="70"/>
      <c r="G22" s="70">
        <v>2013</v>
      </c>
      <c r="H22" s="70"/>
      <c r="I22" s="72">
        <v>114358.25</v>
      </c>
      <c r="J22" s="72">
        <v>-26161.95</v>
      </c>
      <c r="K22" s="72">
        <v>0</v>
      </c>
      <c r="L22" s="72">
        <v>88196.3</v>
      </c>
    </row>
    <row r="23" spans="1:12" x14ac:dyDescent="0.25">
      <c r="A23" s="69"/>
      <c r="B23" s="70" t="s">
        <v>256</v>
      </c>
      <c r="C23" s="70" t="s">
        <v>257</v>
      </c>
      <c r="D23" s="70" t="s">
        <v>258</v>
      </c>
      <c r="E23" s="70"/>
      <c r="F23" s="70"/>
      <c r="G23" s="70" t="s">
        <v>259</v>
      </c>
      <c r="H23" s="70"/>
      <c r="I23" s="72"/>
      <c r="J23" s="72"/>
      <c r="K23" s="72" t="s">
        <v>260</v>
      </c>
      <c r="L23" s="72" t="s">
        <v>260</v>
      </c>
    </row>
    <row r="24" spans="1:12" x14ac:dyDescent="0.25">
      <c r="A24" s="68">
        <v>1.060835</v>
      </c>
      <c r="B24" s="63" t="s">
        <v>269</v>
      </c>
      <c r="E24" s="67">
        <v>43831</v>
      </c>
      <c r="G24" s="63">
        <v>2022</v>
      </c>
      <c r="I24" s="64">
        <v>35461.65</v>
      </c>
      <c r="J24" s="64">
        <v>-32726.85</v>
      </c>
      <c r="K24" s="64">
        <v>-2734.8</v>
      </c>
      <c r="L24" s="64">
        <v>0</v>
      </c>
    </row>
    <row r="25" spans="1:12" x14ac:dyDescent="0.25">
      <c r="A25" s="68"/>
      <c r="B25" s="63" t="s">
        <v>256</v>
      </c>
      <c r="C25" s="63" t="s">
        <v>257</v>
      </c>
      <c r="D25" s="63" t="s">
        <v>258</v>
      </c>
      <c r="G25" s="63" t="s">
        <v>259</v>
      </c>
      <c r="I25" s="64"/>
      <c r="J25" s="64"/>
      <c r="K25" s="64" t="s">
        <v>260</v>
      </c>
      <c r="L25" s="64" t="s">
        <v>260</v>
      </c>
    </row>
    <row r="26" spans="1:12" x14ac:dyDescent="0.25">
      <c r="A26" s="69">
        <v>1.0608359999999999</v>
      </c>
      <c r="B26" s="70" t="s">
        <v>270</v>
      </c>
      <c r="C26" s="70"/>
      <c r="D26" s="70"/>
      <c r="E26" s="71">
        <v>43831</v>
      </c>
      <c r="F26" s="70"/>
      <c r="G26" s="70">
        <v>2022</v>
      </c>
      <c r="H26" s="70"/>
      <c r="I26" s="72">
        <v>55024.57</v>
      </c>
      <c r="J26" s="72">
        <v>0</v>
      </c>
      <c r="K26" s="72">
        <v>0</v>
      </c>
      <c r="L26" s="72">
        <v>55024.57</v>
      </c>
    </row>
    <row r="27" spans="1:12" x14ac:dyDescent="0.25">
      <c r="A27" s="69"/>
      <c r="B27" s="70" t="s">
        <v>256</v>
      </c>
      <c r="C27" s="70" t="s">
        <v>257</v>
      </c>
      <c r="D27" s="70" t="s">
        <v>258</v>
      </c>
      <c r="E27" s="70"/>
      <c r="F27" s="70"/>
      <c r="G27" s="70" t="s">
        <v>259</v>
      </c>
      <c r="H27" s="70"/>
      <c r="I27" s="72"/>
      <c r="J27" s="72"/>
      <c r="K27" s="72" t="s">
        <v>260</v>
      </c>
      <c r="L27" s="72" t="s">
        <v>260</v>
      </c>
    </row>
    <row r="28" spans="1:12" x14ac:dyDescent="0.25">
      <c r="A28" s="68">
        <v>1.06084</v>
      </c>
      <c r="B28" s="63" t="s">
        <v>13</v>
      </c>
      <c r="E28" s="67">
        <v>25204</v>
      </c>
      <c r="G28" s="63">
        <v>1970</v>
      </c>
      <c r="I28" s="64">
        <v>1</v>
      </c>
      <c r="J28" s="64">
        <v>0</v>
      </c>
      <c r="K28" s="64">
        <v>0</v>
      </c>
      <c r="L28" s="64">
        <v>1</v>
      </c>
    </row>
    <row r="29" spans="1:12" x14ac:dyDescent="0.25">
      <c r="A29" s="68"/>
      <c r="B29" s="63" t="s">
        <v>256</v>
      </c>
      <c r="C29" s="63" t="s">
        <v>257</v>
      </c>
      <c r="D29" s="63" t="s">
        <v>258</v>
      </c>
      <c r="G29" s="63" t="s">
        <v>259</v>
      </c>
      <c r="I29" s="64"/>
      <c r="J29" s="64"/>
      <c r="K29" s="64" t="s">
        <v>260</v>
      </c>
      <c r="L29" s="64" t="s">
        <v>260</v>
      </c>
    </row>
    <row r="30" spans="1:12" x14ac:dyDescent="0.25">
      <c r="A30" s="68">
        <v>1.0608409999999999</v>
      </c>
      <c r="B30" s="63" t="s">
        <v>271</v>
      </c>
      <c r="E30" s="67">
        <v>34335</v>
      </c>
      <c r="G30" s="63">
        <v>1995</v>
      </c>
      <c r="I30" s="64">
        <v>229017.35</v>
      </c>
      <c r="J30" s="64">
        <v>-170173</v>
      </c>
      <c r="K30" s="64">
        <v>0</v>
      </c>
      <c r="L30" s="64">
        <v>58844.35</v>
      </c>
    </row>
    <row r="31" spans="1:12" x14ac:dyDescent="0.25">
      <c r="A31" s="68"/>
      <c r="B31" s="63" t="s">
        <v>256</v>
      </c>
      <c r="C31" s="63" t="s">
        <v>257</v>
      </c>
      <c r="D31" s="63" t="s">
        <v>258</v>
      </c>
      <c r="G31" s="63" t="s">
        <v>259</v>
      </c>
      <c r="I31" s="64"/>
      <c r="J31" s="64"/>
      <c r="K31" s="64" t="s">
        <v>260</v>
      </c>
      <c r="L31" s="64" t="s">
        <v>260</v>
      </c>
    </row>
    <row r="32" spans="1:12" x14ac:dyDescent="0.25">
      <c r="A32" s="68">
        <v>1.0608420000000001</v>
      </c>
      <c r="B32" s="63" t="s">
        <v>272</v>
      </c>
      <c r="E32" s="67">
        <v>39083</v>
      </c>
      <c r="G32" s="63">
        <v>2008</v>
      </c>
      <c r="I32" s="64">
        <v>417994.85</v>
      </c>
      <c r="J32" s="64">
        <v>-155338.79999999999</v>
      </c>
      <c r="K32" s="64">
        <v>0</v>
      </c>
      <c r="L32" s="64">
        <v>262656.05</v>
      </c>
    </row>
    <row r="33" spans="1:12" x14ac:dyDescent="0.25">
      <c r="A33" s="68"/>
      <c r="B33" s="63" t="s">
        <v>256</v>
      </c>
      <c r="C33" s="63" t="s">
        <v>257</v>
      </c>
      <c r="D33" s="63" t="s">
        <v>258</v>
      </c>
      <c r="G33" s="63" t="s">
        <v>259</v>
      </c>
      <c r="I33" s="64"/>
      <c r="J33" s="64"/>
      <c r="K33" s="64" t="s">
        <v>260</v>
      </c>
      <c r="L33" s="64" t="s">
        <v>260</v>
      </c>
    </row>
    <row r="34" spans="1:12" x14ac:dyDescent="0.25">
      <c r="A34" s="68">
        <v>1.0608500000000001</v>
      </c>
      <c r="B34" s="63" t="s">
        <v>273</v>
      </c>
      <c r="E34" s="67">
        <v>29221</v>
      </c>
      <c r="G34" s="63">
        <v>1981</v>
      </c>
      <c r="I34" s="64">
        <v>1</v>
      </c>
      <c r="J34" s="64">
        <v>0</v>
      </c>
      <c r="K34" s="64">
        <v>0</v>
      </c>
      <c r="L34" s="64">
        <v>1</v>
      </c>
    </row>
    <row r="35" spans="1:12" x14ac:dyDescent="0.25">
      <c r="A35" s="68"/>
      <c r="B35" s="63" t="s">
        <v>256</v>
      </c>
      <c r="C35" s="63" t="s">
        <v>257</v>
      </c>
      <c r="D35" s="63" t="s">
        <v>258</v>
      </c>
      <c r="G35" s="63" t="s">
        <v>259</v>
      </c>
      <c r="I35" s="64"/>
      <c r="J35" s="64"/>
      <c r="K35" s="64" t="s">
        <v>260</v>
      </c>
      <c r="L35" s="64" t="s">
        <v>260</v>
      </c>
    </row>
    <row r="36" spans="1:12" x14ac:dyDescent="0.25">
      <c r="A36" s="69">
        <v>1.060851</v>
      </c>
      <c r="B36" s="70" t="s">
        <v>274</v>
      </c>
      <c r="C36" s="70"/>
      <c r="D36" s="70"/>
      <c r="E36" s="71">
        <v>41275</v>
      </c>
      <c r="F36" s="70"/>
      <c r="G36" s="70">
        <v>2014</v>
      </c>
      <c r="H36" s="70"/>
      <c r="I36" s="72">
        <v>3446847.69</v>
      </c>
      <c r="J36" s="72">
        <v>-637852.65</v>
      </c>
      <c r="K36" s="72">
        <v>-260120</v>
      </c>
      <c r="L36" s="72">
        <v>2548875.04</v>
      </c>
    </row>
    <row r="37" spans="1:12" x14ac:dyDescent="0.25">
      <c r="A37" s="69"/>
      <c r="B37" s="70" t="s">
        <v>256</v>
      </c>
      <c r="C37" s="70" t="s">
        <v>257</v>
      </c>
      <c r="D37" s="70" t="s">
        <v>258</v>
      </c>
      <c r="E37" s="70"/>
      <c r="F37" s="70"/>
      <c r="G37" s="70" t="s">
        <v>259</v>
      </c>
      <c r="H37" s="70"/>
      <c r="I37" s="72"/>
      <c r="J37" s="72"/>
      <c r="K37" s="72" t="s">
        <v>260</v>
      </c>
      <c r="L37" s="72" t="s">
        <v>260</v>
      </c>
    </row>
    <row r="38" spans="1:12" x14ac:dyDescent="0.25">
      <c r="A38" s="69">
        <v>1.0608519999999999</v>
      </c>
      <c r="B38" s="70" t="s">
        <v>275</v>
      </c>
      <c r="C38" s="70"/>
      <c r="D38" s="70"/>
      <c r="E38" s="71">
        <v>36892</v>
      </c>
      <c r="F38" s="70"/>
      <c r="G38" s="70">
        <v>2002</v>
      </c>
      <c r="H38" s="70"/>
      <c r="I38" s="72">
        <v>185910.05</v>
      </c>
      <c r="J38" s="72">
        <v>-100959.95</v>
      </c>
      <c r="K38" s="72">
        <v>0</v>
      </c>
      <c r="L38" s="72">
        <v>84950.1</v>
      </c>
    </row>
    <row r="39" spans="1:12" x14ac:dyDescent="0.25">
      <c r="A39" s="69"/>
      <c r="B39" s="70" t="s">
        <v>256</v>
      </c>
      <c r="C39" s="70" t="s">
        <v>257</v>
      </c>
      <c r="D39" s="70" t="s">
        <v>258</v>
      </c>
      <c r="E39" s="70"/>
      <c r="F39" s="70"/>
      <c r="G39" s="70" t="s">
        <v>259</v>
      </c>
      <c r="H39" s="70"/>
      <c r="I39" s="72"/>
      <c r="J39" s="72"/>
      <c r="K39" s="72" t="s">
        <v>260</v>
      </c>
      <c r="L39" s="72" t="s">
        <v>260</v>
      </c>
    </row>
    <row r="40" spans="1:12" x14ac:dyDescent="0.25">
      <c r="A40" s="68">
        <v>1.10561</v>
      </c>
      <c r="B40" s="63" t="s">
        <v>276</v>
      </c>
      <c r="E40" s="67">
        <v>37622</v>
      </c>
      <c r="G40" s="63">
        <v>2004</v>
      </c>
      <c r="I40" s="64">
        <v>1</v>
      </c>
      <c r="J40" s="64">
        <v>0</v>
      </c>
      <c r="K40" s="64">
        <v>0</v>
      </c>
      <c r="L40" s="64">
        <v>1</v>
      </c>
    </row>
    <row r="41" spans="1:12" x14ac:dyDescent="0.25">
      <c r="A41" s="68"/>
      <c r="B41" s="63" t="s">
        <v>256</v>
      </c>
      <c r="C41" s="63" t="s">
        <v>257</v>
      </c>
      <c r="D41" s="63" t="s">
        <v>258</v>
      </c>
      <c r="G41" s="63" t="s">
        <v>259</v>
      </c>
      <c r="I41" s="64"/>
      <c r="J41" s="64"/>
      <c r="K41" s="64" t="s">
        <v>260</v>
      </c>
      <c r="L41" s="64" t="s">
        <v>260</v>
      </c>
    </row>
    <row r="42" spans="1:12" x14ac:dyDescent="0.25">
      <c r="A42" s="69">
        <v>1.1056109999999999</v>
      </c>
      <c r="B42" s="70" t="s">
        <v>277</v>
      </c>
      <c r="C42" s="70"/>
      <c r="D42" s="70"/>
      <c r="E42" s="71">
        <v>37622</v>
      </c>
      <c r="F42" s="70"/>
      <c r="G42" s="70">
        <v>2004</v>
      </c>
      <c r="H42" s="70"/>
      <c r="I42" s="72">
        <v>5930362.0999999996</v>
      </c>
      <c r="J42" s="72">
        <v>-2388092.35</v>
      </c>
      <c r="K42" s="72">
        <v>-1018319.8</v>
      </c>
      <c r="L42" s="72">
        <v>2523949.9500000002</v>
      </c>
    </row>
    <row r="43" spans="1:12" x14ac:dyDescent="0.25">
      <c r="A43" s="69"/>
      <c r="B43" s="70" t="s">
        <v>256</v>
      </c>
      <c r="C43" s="70" t="s">
        <v>257</v>
      </c>
      <c r="D43" s="70" t="s">
        <v>258</v>
      </c>
      <c r="E43" s="70"/>
      <c r="F43" s="70"/>
      <c r="G43" s="70" t="s">
        <v>259</v>
      </c>
      <c r="H43" s="70"/>
      <c r="I43" s="72"/>
      <c r="J43" s="72"/>
      <c r="K43" s="72" t="s">
        <v>260</v>
      </c>
      <c r="L43" s="72" t="s">
        <v>260</v>
      </c>
    </row>
    <row r="44" spans="1:12" x14ac:dyDescent="0.25">
      <c r="A44" s="68">
        <v>1.10562</v>
      </c>
      <c r="B44" s="63" t="s">
        <v>278</v>
      </c>
      <c r="E44" s="67">
        <v>39448</v>
      </c>
      <c r="G44" s="63">
        <v>2009</v>
      </c>
      <c r="I44" s="64">
        <v>1</v>
      </c>
      <c r="J44" s="64">
        <v>0</v>
      </c>
      <c r="K44" s="64">
        <v>0</v>
      </c>
      <c r="L44" s="64">
        <v>1</v>
      </c>
    </row>
    <row r="45" spans="1:12" x14ac:dyDescent="0.25">
      <c r="A45" s="68"/>
      <c r="B45" s="63" t="s">
        <v>256</v>
      </c>
      <c r="C45" s="63" t="s">
        <v>257</v>
      </c>
      <c r="D45" s="63" t="s">
        <v>258</v>
      </c>
      <c r="G45" s="63" t="s">
        <v>259</v>
      </c>
      <c r="I45" s="64"/>
      <c r="J45" s="64"/>
      <c r="K45" s="64" t="s">
        <v>260</v>
      </c>
      <c r="L45" s="64" t="s">
        <v>260</v>
      </c>
    </row>
    <row r="46" spans="1:12" x14ac:dyDescent="0.25">
      <c r="A46" s="69">
        <v>1.1056220000000001</v>
      </c>
      <c r="B46" s="70" t="s">
        <v>279</v>
      </c>
      <c r="C46" s="70"/>
      <c r="D46" s="70"/>
      <c r="E46" s="71">
        <v>39448</v>
      </c>
      <c r="F46" s="70"/>
      <c r="G46" s="70">
        <v>2009</v>
      </c>
      <c r="H46" s="70"/>
      <c r="I46" s="72">
        <v>6738093.0499999998</v>
      </c>
      <c r="J46" s="72">
        <v>-2311468.25</v>
      </c>
      <c r="K46" s="72">
        <v>0</v>
      </c>
      <c r="L46" s="72">
        <v>4426624.8</v>
      </c>
    </row>
    <row r="47" spans="1:12" x14ac:dyDescent="0.25">
      <c r="A47" s="69"/>
      <c r="B47" s="70" t="s">
        <v>256</v>
      </c>
      <c r="C47" s="70" t="s">
        <v>257</v>
      </c>
      <c r="D47" s="70" t="s">
        <v>258</v>
      </c>
      <c r="E47" s="70"/>
      <c r="F47" s="70"/>
      <c r="G47" s="70" t="s">
        <v>259</v>
      </c>
      <c r="H47" s="70"/>
      <c r="I47" s="72"/>
      <c r="J47" s="72"/>
      <c r="K47" s="72" t="s">
        <v>260</v>
      </c>
      <c r="L47" s="72" t="s">
        <v>260</v>
      </c>
    </row>
    <row r="48" spans="1:12" x14ac:dyDescent="0.25">
      <c r="A48" s="68">
        <v>1.1056299999999999</v>
      </c>
      <c r="B48" s="63" t="s">
        <v>280</v>
      </c>
      <c r="E48" s="67">
        <v>37622</v>
      </c>
      <c r="G48" s="63">
        <v>2004</v>
      </c>
      <c r="I48" s="64">
        <v>1</v>
      </c>
      <c r="J48" s="64">
        <v>0</v>
      </c>
      <c r="K48" s="64">
        <v>0</v>
      </c>
      <c r="L48" s="64">
        <v>1</v>
      </c>
    </row>
    <row r="49" spans="1:12" x14ac:dyDescent="0.25">
      <c r="A49" s="68"/>
      <c r="B49" s="63" t="s">
        <v>256</v>
      </c>
      <c r="C49" s="63" t="s">
        <v>257</v>
      </c>
      <c r="D49" s="63" t="s">
        <v>258</v>
      </c>
      <c r="G49" s="63" t="s">
        <v>259</v>
      </c>
      <c r="I49" s="64"/>
      <c r="J49" s="64"/>
      <c r="K49" s="64" t="s">
        <v>260</v>
      </c>
      <c r="L49" s="64" t="s">
        <v>260</v>
      </c>
    </row>
    <row r="50" spans="1:12" x14ac:dyDescent="0.25">
      <c r="A50" s="68"/>
      <c r="I50" s="64"/>
      <c r="J50" s="64"/>
      <c r="K50" s="64"/>
      <c r="L50" s="64"/>
    </row>
    <row r="51" spans="1:12" x14ac:dyDescent="0.25">
      <c r="A51" s="68"/>
      <c r="I51" s="64"/>
      <c r="J51" s="64"/>
      <c r="K51" s="64"/>
      <c r="L51" s="64"/>
    </row>
    <row r="52" spans="1:12" ht="18.75" x14ac:dyDescent="0.3">
      <c r="A52" s="76" t="s">
        <v>282</v>
      </c>
      <c r="B52" s="77" t="s">
        <v>281</v>
      </c>
      <c r="C52" s="78"/>
      <c r="D52" s="78"/>
      <c r="E52" s="78"/>
      <c r="F52" s="78"/>
      <c r="G52" s="78"/>
      <c r="H52" s="78"/>
      <c r="I52" s="79">
        <f>I46+I42+I38+I36+I22+I20+I16+I14+I10+I8+I26</f>
        <v>23670091.859999999</v>
      </c>
      <c r="J52" s="79">
        <f>J46+J42+J38+J36+J22+J20+J16+J14+J10+J8</f>
        <v>-11013260.199999999</v>
      </c>
      <c r="K52" s="79"/>
      <c r="L52" s="79">
        <f>L46+L42+L38+L36+L22+L20+L16+L14+L26+L8</f>
        <v>11367508.310000002</v>
      </c>
    </row>
    <row r="53" spans="1:12" x14ac:dyDescent="0.25">
      <c r="A53" s="68"/>
      <c r="I53" s="64"/>
      <c r="J53" s="64"/>
      <c r="K53" s="64"/>
      <c r="L53" s="64"/>
    </row>
    <row r="54" spans="1:12" x14ac:dyDescent="0.25">
      <c r="A54" s="68"/>
      <c r="I54" s="64"/>
      <c r="J54" s="64"/>
      <c r="K54" s="64"/>
      <c r="L54" s="64"/>
    </row>
    <row r="55" spans="1:12" x14ac:dyDescent="0.25">
      <c r="A55" s="68"/>
      <c r="I55" s="64"/>
      <c r="J55" s="64"/>
      <c r="K55" s="64"/>
      <c r="L55" s="64"/>
    </row>
    <row r="56" spans="1:12" x14ac:dyDescent="0.25">
      <c r="A56" s="68"/>
      <c r="I56" s="64"/>
      <c r="J56" s="64"/>
      <c r="K56" s="64"/>
      <c r="L56" s="64"/>
    </row>
    <row r="57" spans="1:12" x14ac:dyDescent="0.25">
      <c r="A57" s="68"/>
      <c r="I57" s="64"/>
      <c r="J57" s="64"/>
      <c r="K57" s="64"/>
      <c r="L57" s="64"/>
    </row>
    <row r="58" spans="1:12" x14ac:dyDescent="0.25">
      <c r="A58" s="68"/>
      <c r="I58" s="64"/>
      <c r="J58" s="64"/>
      <c r="K58" s="64"/>
      <c r="L58" s="64"/>
    </row>
    <row r="59" spans="1:12" x14ac:dyDescent="0.25">
      <c r="A59" s="68"/>
      <c r="I59" s="64"/>
      <c r="J59" s="64"/>
      <c r="K59" s="64"/>
      <c r="L59" s="64"/>
    </row>
    <row r="60" spans="1:12" x14ac:dyDescent="0.25">
      <c r="A60" s="68"/>
      <c r="I60" s="64"/>
      <c r="J60" s="64"/>
      <c r="K60" s="64"/>
      <c r="L60" s="64"/>
    </row>
    <row r="61" spans="1:12" x14ac:dyDescent="0.25">
      <c r="A61" s="68"/>
      <c r="I61" s="64"/>
      <c r="J61" s="64"/>
      <c r="K61" s="64"/>
      <c r="L61" s="64"/>
    </row>
    <row r="62" spans="1:12" x14ac:dyDescent="0.25">
      <c r="A62" s="68"/>
      <c r="I62" s="64"/>
      <c r="J62" s="64"/>
      <c r="K62" s="64"/>
      <c r="L62" s="64"/>
    </row>
    <row r="63" spans="1:12" x14ac:dyDescent="0.25">
      <c r="A63" s="68"/>
      <c r="I63" s="64"/>
      <c r="J63" s="64"/>
      <c r="K63" s="64"/>
      <c r="L63" s="64"/>
    </row>
    <row r="64" spans="1:12" x14ac:dyDescent="0.25">
      <c r="A64" s="68"/>
      <c r="I64" s="64"/>
      <c r="J64" s="64"/>
      <c r="K64" s="64"/>
      <c r="L64" s="64"/>
    </row>
    <row r="65" spans="1:12" x14ac:dyDescent="0.25">
      <c r="A65" s="68"/>
      <c r="I65" s="64"/>
      <c r="J65" s="64"/>
      <c r="K65" s="64"/>
      <c r="L65" s="64"/>
    </row>
    <row r="66" spans="1:12" x14ac:dyDescent="0.25">
      <c r="A66" s="68"/>
      <c r="I66" s="64"/>
      <c r="J66" s="64"/>
      <c r="K66" s="64"/>
      <c r="L66" s="64"/>
    </row>
    <row r="67" spans="1:12" x14ac:dyDescent="0.25">
      <c r="A67" s="68"/>
      <c r="I67" s="64"/>
      <c r="J67" s="64"/>
      <c r="K67" s="64"/>
      <c r="L67" s="64"/>
    </row>
    <row r="68" spans="1:12" x14ac:dyDescent="0.25">
      <c r="A68" s="68"/>
      <c r="I68" s="64"/>
      <c r="J68" s="64"/>
      <c r="K68" s="64"/>
      <c r="L68" s="64"/>
    </row>
    <row r="69" spans="1:12" x14ac:dyDescent="0.25">
      <c r="A69" s="68"/>
      <c r="I69" s="64"/>
      <c r="J69" s="64"/>
      <c r="K69" s="64"/>
      <c r="L69" s="64"/>
    </row>
    <row r="70" spans="1:12" x14ac:dyDescent="0.25">
      <c r="A70" s="68"/>
      <c r="I70" s="64"/>
      <c r="J70" s="64"/>
      <c r="K70" s="64"/>
      <c r="L70" s="64"/>
    </row>
    <row r="71" spans="1:12" x14ac:dyDescent="0.25">
      <c r="A71" s="68"/>
      <c r="I71" s="64"/>
      <c r="J71" s="64"/>
      <c r="K71" s="64"/>
      <c r="L71" s="64"/>
    </row>
    <row r="72" spans="1:12" x14ac:dyDescent="0.25">
      <c r="A72" s="68"/>
      <c r="I72" s="64"/>
      <c r="J72" s="64"/>
      <c r="K72" s="64"/>
      <c r="L72" s="64"/>
    </row>
    <row r="73" spans="1:12" x14ac:dyDescent="0.25">
      <c r="A73" s="68"/>
      <c r="I73" s="64"/>
      <c r="J73" s="64"/>
      <c r="K73" s="64"/>
      <c r="L73" s="64"/>
    </row>
    <row r="74" spans="1:12" x14ac:dyDescent="0.25">
      <c r="A74" s="68"/>
      <c r="I74" s="64"/>
      <c r="J74" s="64"/>
      <c r="K74" s="64"/>
      <c r="L74" s="64"/>
    </row>
    <row r="75" spans="1:12" x14ac:dyDescent="0.25">
      <c r="I75" s="64"/>
      <c r="J75" s="64"/>
      <c r="K75" s="64"/>
      <c r="L75" s="64"/>
    </row>
    <row r="76" spans="1:12" x14ac:dyDescent="0.25">
      <c r="I76" s="64"/>
      <c r="J76" s="64"/>
      <c r="K76" s="64"/>
      <c r="L76" s="64"/>
    </row>
    <row r="77" spans="1:12" x14ac:dyDescent="0.25">
      <c r="I77" s="64"/>
      <c r="J77" s="64"/>
      <c r="K77" s="64"/>
      <c r="L77" s="64"/>
    </row>
    <row r="78" spans="1:12" x14ac:dyDescent="0.25">
      <c r="I78" s="64"/>
      <c r="J78" s="64"/>
      <c r="K78" s="64"/>
      <c r="L78" s="64"/>
    </row>
    <row r="79" spans="1:12" x14ac:dyDescent="0.25">
      <c r="I79" s="64"/>
      <c r="J79" s="64"/>
      <c r="K79" s="64"/>
      <c r="L79" s="64"/>
    </row>
    <row r="80" spans="1:12" x14ac:dyDescent="0.25">
      <c r="I80" s="64"/>
      <c r="J80" s="64"/>
      <c r="K80" s="64"/>
      <c r="L80" s="64"/>
    </row>
    <row r="81" spans="9:12" x14ac:dyDescent="0.25">
      <c r="I81" s="64"/>
      <c r="J81" s="64"/>
      <c r="K81" s="64"/>
      <c r="L81" s="64"/>
    </row>
    <row r="82" spans="9:12" x14ac:dyDescent="0.25">
      <c r="I82" s="64"/>
      <c r="J82" s="64"/>
      <c r="K82" s="64"/>
      <c r="L82" s="64"/>
    </row>
  </sheetData>
  <pageMargins left="0.19685039370078741" right="0.19685039370078741" top="0.8409448818897638" bottom="0.59055118110236215" header="0" footer="0"/>
  <pageSetup paperSize="9" orientation="landscape" r:id="rId1"/>
  <headerFooter>
    <oddHeader>&amp;C
komplette Anlageliste
""
1.1.2022 - 31.12.2022&amp;LGemeindeverwaltung Turgi
Rechnung / 11.10.2022&amp;REinwohnergemeinde Turgi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2" zoomScale="175" zoomScaleNormal="175" workbookViewId="0">
      <selection activeCell="B15" sqref="B15"/>
    </sheetView>
  </sheetViews>
  <sheetFormatPr baseColWidth="10" defaultRowHeight="14.25" x14ac:dyDescent="0.2"/>
  <cols>
    <col min="1" max="1" width="38.25" customWidth="1"/>
    <col min="2" max="2" width="25.5" customWidth="1"/>
    <col min="3" max="3" width="35.875" customWidth="1"/>
    <col min="4" max="4" width="19.875" customWidth="1"/>
  </cols>
  <sheetData>
    <row r="1" spans="1:10" ht="19.5" x14ac:dyDescent="0.3">
      <c r="A1" s="2" t="s">
        <v>20</v>
      </c>
    </row>
    <row r="2" spans="1:10" ht="15" x14ac:dyDescent="0.25">
      <c r="A2" s="51" t="s">
        <v>284</v>
      </c>
    </row>
    <row r="4" spans="1:10" ht="15.75" x14ac:dyDescent="0.25">
      <c r="A4" s="30" t="s">
        <v>107</v>
      </c>
    </row>
    <row r="5" spans="1:10" ht="15" x14ac:dyDescent="0.25">
      <c r="A5" s="5" t="s">
        <v>2</v>
      </c>
      <c r="B5" s="5" t="s">
        <v>211</v>
      </c>
      <c r="C5" s="5" t="s">
        <v>213</v>
      </c>
      <c r="D5" s="5" t="s">
        <v>212</v>
      </c>
    </row>
    <row r="6" spans="1:10" x14ac:dyDescent="0.2">
      <c r="A6" s="26">
        <v>2170</v>
      </c>
      <c r="B6" s="27">
        <v>3300.4</v>
      </c>
      <c r="C6" s="28" t="s">
        <v>124</v>
      </c>
      <c r="D6" s="29">
        <f>'Inputdatei ER'!C140</f>
        <v>673626.25</v>
      </c>
    </row>
    <row r="7" spans="1:10" ht="26.25" customHeight="1" x14ac:dyDescent="0.2">
      <c r="A7" s="26">
        <v>2170</v>
      </c>
      <c r="B7" s="27">
        <v>3300.4</v>
      </c>
      <c r="C7" s="39" t="s">
        <v>286</v>
      </c>
      <c r="D7" s="40">
        <v>-18504.55</v>
      </c>
    </row>
    <row r="8" spans="1:10" x14ac:dyDescent="0.2">
      <c r="A8" s="28"/>
      <c r="B8" s="28"/>
      <c r="C8" s="28"/>
      <c r="D8" s="29"/>
    </row>
    <row r="9" spans="1:10" x14ac:dyDescent="0.2">
      <c r="A9" s="37"/>
      <c r="B9" s="28"/>
      <c r="C9" s="28"/>
      <c r="D9" s="29"/>
      <c r="H9" s="33"/>
      <c r="I9" s="34"/>
      <c r="J9" s="34"/>
    </row>
    <row r="10" spans="1:10" ht="15" x14ac:dyDescent="0.25">
      <c r="A10" s="82" t="s">
        <v>215</v>
      </c>
      <c r="B10" s="83"/>
      <c r="C10" s="84"/>
      <c r="D10" s="22">
        <f>SUM(D6:D9)</f>
        <v>655121.69999999995</v>
      </c>
      <c r="H10" s="34"/>
      <c r="I10" s="34"/>
      <c r="J10" s="34"/>
    </row>
    <row r="11" spans="1:10" x14ac:dyDescent="0.2">
      <c r="H11" s="34"/>
      <c r="I11" s="34"/>
      <c r="J11" s="34"/>
    </row>
    <row r="12" spans="1:10" x14ac:dyDescent="0.2">
      <c r="H12" s="34"/>
      <c r="I12" s="34"/>
      <c r="J12" s="34"/>
    </row>
    <row r="13" spans="1:10" ht="15.75" x14ac:dyDescent="0.25">
      <c r="A13" s="30" t="s">
        <v>225</v>
      </c>
      <c r="H13" s="34"/>
      <c r="I13" s="34"/>
      <c r="J13" s="34"/>
    </row>
    <row r="14" spans="1:10" ht="29.25" customHeight="1" x14ac:dyDescent="0.2">
      <c r="A14" s="55" t="s">
        <v>241</v>
      </c>
      <c r="B14" s="53" t="s">
        <v>214</v>
      </c>
      <c r="C14" s="36" t="s">
        <v>224</v>
      </c>
      <c r="D14" s="35" t="s">
        <v>212</v>
      </c>
      <c r="H14" s="34"/>
      <c r="I14" s="34"/>
      <c r="J14" s="33"/>
    </row>
    <row r="15" spans="1:10" x14ac:dyDescent="0.2">
      <c r="A15" s="20" t="s">
        <v>232</v>
      </c>
      <c r="B15" s="61">
        <f>'Inputdatei Anbu 2020'!L52</f>
        <v>11367508.310000002</v>
      </c>
      <c r="C15" s="46">
        <f>Übersicht!B13</f>
        <v>0.01</v>
      </c>
      <c r="D15" s="31">
        <f>B15*Übersicht!B13</f>
        <v>113675.08310000003</v>
      </c>
    </row>
    <row r="16" spans="1:10" x14ac:dyDescent="0.2">
      <c r="A16" s="38"/>
      <c r="B16" s="3"/>
      <c r="C16" s="3"/>
      <c r="D16" s="23"/>
    </row>
    <row r="17" spans="1:6" ht="15" x14ac:dyDescent="0.25">
      <c r="A17" s="82" t="s">
        <v>226</v>
      </c>
      <c r="B17" s="83"/>
      <c r="C17" s="84"/>
      <c r="D17" s="22">
        <f>SUM(D15:D16)</f>
        <v>113675.08310000003</v>
      </c>
      <c r="F17" s="13"/>
    </row>
    <row r="20" spans="1:6" ht="15.75" x14ac:dyDescent="0.25">
      <c r="A20" s="30" t="s">
        <v>22</v>
      </c>
    </row>
    <row r="21" spans="1:6" x14ac:dyDescent="0.2">
      <c r="A21" s="85" t="s">
        <v>234</v>
      </c>
      <c r="B21" s="85"/>
      <c r="C21" s="85"/>
      <c r="D21" s="62">
        <f>D10+D17</f>
        <v>768796.7831</v>
      </c>
    </row>
    <row r="22" spans="1:6" x14ac:dyDescent="0.2">
      <c r="A22" s="87" t="s">
        <v>235</v>
      </c>
      <c r="B22" s="88"/>
      <c r="C22" s="46">
        <f>Übersicht!B14</f>
        <v>0.1</v>
      </c>
      <c r="D22" s="62">
        <f>-D21*(C22)</f>
        <v>-76879.678310000003</v>
      </c>
    </row>
    <row r="23" spans="1:6" ht="15" x14ac:dyDescent="0.25">
      <c r="A23" s="82" t="s">
        <v>236</v>
      </c>
      <c r="B23" s="83"/>
      <c r="C23" s="84"/>
      <c r="D23" s="22">
        <f>D21+D22</f>
        <v>691917.10479000001</v>
      </c>
    </row>
    <row r="25" spans="1:6" x14ac:dyDescent="0.2">
      <c r="F25" s="8"/>
    </row>
    <row r="26" spans="1:6" ht="15" x14ac:dyDescent="0.25">
      <c r="A26" s="1" t="s">
        <v>19</v>
      </c>
    </row>
    <row r="27" spans="1:6" ht="14.25" customHeight="1" x14ac:dyDescent="0.2">
      <c r="A27" s="86" t="s">
        <v>238</v>
      </c>
      <c r="B27" s="86"/>
      <c r="C27" s="86"/>
      <c r="D27" s="86"/>
      <c r="E27" s="54"/>
    </row>
  </sheetData>
  <mergeCells count="6">
    <mergeCell ref="A10:C10"/>
    <mergeCell ref="A17:C17"/>
    <mergeCell ref="A21:C21"/>
    <mergeCell ref="A27:D27"/>
    <mergeCell ref="A22:B22"/>
    <mergeCell ref="A23:C23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Footer>&amp;LTabellenblatt "&amp;A"&amp;RSeite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H34" sqref="H34"/>
    </sheetView>
  </sheetViews>
  <sheetFormatPr baseColWidth="10" defaultRowHeight="14.25" x14ac:dyDescent="0.2"/>
  <cols>
    <col min="1" max="1" width="57.875" customWidth="1"/>
    <col min="3" max="5" width="16.625" customWidth="1"/>
  </cols>
  <sheetData>
    <row r="1" spans="1:7" ht="19.5" x14ac:dyDescent="0.3">
      <c r="A1" s="2" t="s">
        <v>0</v>
      </c>
      <c r="C1" s="13"/>
    </row>
    <row r="2" spans="1:7" ht="15" x14ac:dyDescent="0.25">
      <c r="A2" s="51" t="s">
        <v>284</v>
      </c>
    </row>
    <row r="4" spans="1:7" ht="15" x14ac:dyDescent="0.25">
      <c r="A4" s="5" t="s">
        <v>1</v>
      </c>
      <c r="B4" s="5" t="s">
        <v>2</v>
      </c>
      <c r="C4" s="5" t="s">
        <v>12</v>
      </c>
      <c r="D4" s="5" t="s">
        <v>10</v>
      </c>
      <c r="E4" s="5" t="s">
        <v>11</v>
      </c>
    </row>
    <row r="5" spans="1:7" x14ac:dyDescent="0.2">
      <c r="A5" s="20" t="s">
        <v>3</v>
      </c>
      <c r="B5" s="3">
        <v>2120</v>
      </c>
      <c r="C5" s="23">
        <f>'Inputdatei ER'!C32</f>
        <v>814560.6</v>
      </c>
      <c r="D5" s="23">
        <f>'Inputdatei ER'!D32</f>
        <v>6778.5</v>
      </c>
      <c r="E5" s="23">
        <f t="shared" ref="E5:E26" si="0">C5-D5</f>
        <v>807782.1</v>
      </c>
    </row>
    <row r="6" spans="1:7" x14ac:dyDescent="0.2">
      <c r="A6" s="20" t="s">
        <v>26</v>
      </c>
      <c r="B6" s="3">
        <v>2120</v>
      </c>
      <c r="C6" s="23">
        <f>-'Inputdatei ER'!C54</f>
        <v>-4793.05</v>
      </c>
      <c r="D6" s="23">
        <f>-'Inputdatei ER'!D58</f>
        <v>-4809</v>
      </c>
      <c r="E6" s="23">
        <f t="shared" si="0"/>
        <v>15.949999999999818</v>
      </c>
    </row>
    <row r="7" spans="1:7" x14ac:dyDescent="0.2">
      <c r="A7" s="20" t="s">
        <v>218</v>
      </c>
      <c r="B7" s="3">
        <v>2120</v>
      </c>
      <c r="C7" s="23">
        <f>-'Inputdatei ER'!C55</f>
        <v>-697993.85</v>
      </c>
      <c r="D7" s="23"/>
      <c r="E7" s="23">
        <f t="shared" ref="E7" si="1">C7-D7</f>
        <v>-697993.85</v>
      </c>
    </row>
    <row r="8" spans="1:7" x14ac:dyDescent="0.2">
      <c r="A8" s="20" t="s">
        <v>217</v>
      </c>
      <c r="B8" s="3">
        <v>2120</v>
      </c>
      <c r="C8" s="23">
        <f>-'Inputdatei ER'!C56</f>
        <v>-3705.15</v>
      </c>
      <c r="D8" s="23">
        <f>-'Inputdatei ER'!D59</f>
        <v>-1699</v>
      </c>
      <c r="E8" s="23">
        <f t="shared" si="0"/>
        <v>-2006.15</v>
      </c>
    </row>
    <row r="9" spans="1:7" x14ac:dyDescent="0.2">
      <c r="A9" s="20" t="s">
        <v>25</v>
      </c>
      <c r="B9" s="3">
        <v>2120</v>
      </c>
      <c r="C9" s="31">
        <f>-'Inputdatei ER'!C34</f>
        <v>-5734.45</v>
      </c>
      <c r="D9" s="23"/>
      <c r="E9" s="23">
        <f t="shared" si="0"/>
        <v>-5734.45</v>
      </c>
    </row>
    <row r="10" spans="1:7" x14ac:dyDescent="0.2">
      <c r="A10" s="20" t="s">
        <v>4</v>
      </c>
      <c r="B10" s="3">
        <v>2130</v>
      </c>
      <c r="C10" s="23">
        <f>'Inputdatei ER'!C62</f>
        <v>991515.52</v>
      </c>
      <c r="D10" s="23">
        <f>'Inputdatei ER'!D62</f>
        <v>427543.76</v>
      </c>
      <c r="E10" s="23">
        <f t="shared" si="0"/>
        <v>563971.76</v>
      </c>
    </row>
    <row r="11" spans="1:7" x14ac:dyDescent="0.2">
      <c r="A11" s="20" t="s">
        <v>26</v>
      </c>
      <c r="B11" s="3">
        <v>2130</v>
      </c>
      <c r="C11" s="23">
        <f>-'Inputdatei ER'!C87</f>
        <v>-305453</v>
      </c>
      <c r="D11" s="23">
        <f>-'Inputdatei ER'!D91</f>
        <v>-267734</v>
      </c>
      <c r="E11" s="23">
        <f t="shared" si="0"/>
        <v>-37719</v>
      </c>
    </row>
    <row r="12" spans="1:7" x14ac:dyDescent="0.2">
      <c r="A12" s="20" t="s">
        <v>219</v>
      </c>
      <c r="B12" s="3">
        <v>2130</v>
      </c>
      <c r="C12" s="23">
        <f>-'Inputdatei ER'!C88</f>
        <v>-478672.4</v>
      </c>
      <c r="D12" s="23"/>
      <c r="E12" s="23">
        <f t="shared" si="0"/>
        <v>-478672.4</v>
      </c>
    </row>
    <row r="13" spans="1:7" x14ac:dyDescent="0.2">
      <c r="A13" s="20" t="s">
        <v>217</v>
      </c>
      <c r="B13" s="3">
        <v>2130</v>
      </c>
      <c r="C13" s="23">
        <f>-'Inputdatei ER'!C89</f>
        <v>-96040</v>
      </c>
      <c r="D13" s="23">
        <f>-'Inputdatei ER'!D92</f>
        <v>-158820</v>
      </c>
      <c r="E13" s="23">
        <f t="shared" ref="E13" si="2">C13-D13</f>
        <v>62780</v>
      </c>
    </row>
    <row r="14" spans="1:7" x14ac:dyDescent="0.2">
      <c r="A14" s="20" t="s">
        <v>25</v>
      </c>
      <c r="B14" s="3">
        <v>2130</v>
      </c>
      <c r="C14" s="23"/>
      <c r="D14" s="23"/>
      <c r="E14" s="23">
        <f t="shared" si="0"/>
        <v>0</v>
      </c>
    </row>
    <row r="15" spans="1:7" x14ac:dyDescent="0.2">
      <c r="A15" s="20" t="s">
        <v>5</v>
      </c>
      <c r="B15" s="3">
        <v>2170</v>
      </c>
      <c r="C15" s="31">
        <f>'Inputdatei ER'!C115</f>
        <v>1515631.36</v>
      </c>
      <c r="D15" s="23">
        <f>'Inputdatei ER'!D115</f>
        <v>651855.4</v>
      </c>
      <c r="E15" s="23">
        <f t="shared" si="0"/>
        <v>863775.96000000008</v>
      </c>
      <c r="F15" s="6"/>
      <c r="G15" s="21"/>
    </row>
    <row r="16" spans="1:7" x14ac:dyDescent="0.2">
      <c r="A16" s="20" t="s">
        <v>28</v>
      </c>
      <c r="B16" s="3">
        <v>2170</v>
      </c>
      <c r="C16" s="23">
        <f>-'Inputdatei ER'!C140</f>
        <v>-673626.25</v>
      </c>
      <c r="D16" s="23"/>
      <c r="E16" s="23">
        <f t="shared" si="0"/>
        <v>-673626.25</v>
      </c>
    </row>
    <row r="17" spans="1:12" x14ac:dyDescent="0.2">
      <c r="A17" s="20" t="s">
        <v>27</v>
      </c>
      <c r="B17" s="3">
        <v>2170</v>
      </c>
      <c r="C17" s="23"/>
      <c r="D17" s="23">
        <f>-'Inputdatei ER'!D151</f>
        <v>-208666</v>
      </c>
      <c r="E17" s="23">
        <f t="shared" si="0"/>
        <v>208666</v>
      </c>
    </row>
    <row r="18" spans="1:12" x14ac:dyDescent="0.2">
      <c r="A18" s="20" t="s">
        <v>29</v>
      </c>
      <c r="B18" s="3">
        <v>2170</v>
      </c>
      <c r="C18" s="23"/>
      <c r="D18" s="23">
        <f>-'Inputdatei ER'!D148</f>
        <v>-3020</v>
      </c>
      <c r="E18" s="23">
        <f t="shared" si="0"/>
        <v>3020</v>
      </c>
    </row>
    <row r="19" spans="1:12" x14ac:dyDescent="0.2">
      <c r="A19" s="20" t="s">
        <v>25</v>
      </c>
      <c r="B19" s="3">
        <v>2170</v>
      </c>
      <c r="C19" s="23">
        <v>-85000.36</v>
      </c>
      <c r="D19" s="23">
        <f>-'Inputdatei ER'!D153-'Inputdatei ER'!D154-'Inputdatei ER'!D155-'Inputdatei ER'!D156</f>
        <v>-405200</v>
      </c>
      <c r="E19" s="23">
        <f t="shared" si="0"/>
        <v>320199.64</v>
      </c>
    </row>
    <row r="20" spans="1:12" x14ac:dyDescent="0.2">
      <c r="A20" s="20" t="s">
        <v>6</v>
      </c>
      <c r="B20" s="3">
        <v>2190</v>
      </c>
      <c r="C20" s="23">
        <f>'Inputdatei ER'!C219</f>
        <v>244600.99999999994</v>
      </c>
      <c r="D20" s="23">
        <f>'Inputdatei ER'!D219</f>
        <v>7488.4</v>
      </c>
      <c r="E20" s="23">
        <f t="shared" si="0"/>
        <v>237112.59999999995</v>
      </c>
    </row>
    <row r="21" spans="1:12" x14ac:dyDescent="0.2">
      <c r="A21" s="20" t="s">
        <v>220</v>
      </c>
      <c r="B21" s="3">
        <v>2190</v>
      </c>
      <c r="C21" s="23">
        <f>-'Inputdatei ER'!C238</f>
        <v>-88205.2</v>
      </c>
      <c r="D21" s="23"/>
      <c r="E21" s="23">
        <f t="shared" si="0"/>
        <v>-88205.2</v>
      </c>
    </row>
    <row r="22" spans="1:12" x14ac:dyDescent="0.2">
      <c r="A22" s="20" t="s">
        <v>25</v>
      </c>
      <c r="B22" s="3">
        <v>2190</v>
      </c>
      <c r="C22" s="23"/>
      <c r="D22" s="23">
        <f>-'Inputdatei ER'!D241</f>
        <v>-6461</v>
      </c>
      <c r="E22" s="23">
        <f t="shared" si="0"/>
        <v>6461</v>
      </c>
    </row>
    <row r="23" spans="1:12" x14ac:dyDescent="0.2">
      <c r="A23" s="20" t="s">
        <v>7</v>
      </c>
      <c r="B23" s="3">
        <v>2191</v>
      </c>
      <c r="C23" s="23">
        <f>'Inputdatei ER'!C243</f>
        <v>165066.61999999997</v>
      </c>
      <c r="D23" s="23">
        <f>'Inputdatei ER'!D243</f>
        <v>1847</v>
      </c>
      <c r="E23" s="23">
        <f t="shared" si="0"/>
        <v>163219.61999999997</v>
      </c>
    </row>
    <row r="24" spans="1:12" x14ac:dyDescent="0.2">
      <c r="A24" s="20" t="s">
        <v>25</v>
      </c>
      <c r="B24" s="3">
        <v>2191</v>
      </c>
      <c r="C24" s="23">
        <f>-'Inputdatei ER'!C273-'Inputdatei ER'!C276</f>
        <v>-10748.73</v>
      </c>
      <c r="D24" s="23"/>
      <c r="E24" s="23">
        <f t="shared" si="0"/>
        <v>-10748.73</v>
      </c>
    </row>
    <row r="25" spans="1:12" x14ac:dyDescent="0.2">
      <c r="A25" s="20" t="s">
        <v>8</v>
      </c>
      <c r="B25" s="3">
        <v>2192</v>
      </c>
      <c r="C25" s="23"/>
      <c r="D25" s="23"/>
      <c r="E25" s="23">
        <f t="shared" si="0"/>
        <v>0</v>
      </c>
    </row>
    <row r="26" spans="1:12" x14ac:dyDescent="0.2">
      <c r="A26" s="32" t="s">
        <v>216</v>
      </c>
      <c r="B26" s="3">
        <v>2193</v>
      </c>
      <c r="C26" s="23">
        <v>61117.8</v>
      </c>
      <c r="D26" s="23"/>
      <c r="E26" s="23">
        <f t="shared" si="0"/>
        <v>61117.8</v>
      </c>
    </row>
    <row r="27" spans="1:12" x14ac:dyDescent="0.2">
      <c r="A27" s="20"/>
      <c r="B27" s="3"/>
      <c r="C27" s="23"/>
      <c r="D27" s="23"/>
      <c r="E27" s="23"/>
    </row>
    <row r="28" spans="1:12" ht="15" x14ac:dyDescent="0.25">
      <c r="A28" s="82" t="s">
        <v>9</v>
      </c>
      <c r="B28" s="83"/>
      <c r="C28" s="83"/>
      <c r="D28" s="84"/>
      <c r="E28" s="22">
        <f>SUM(E5:E27)</f>
        <v>1303416.3999999999</v>
      </c>
      <c r="F28" s="6"/>
      <c r="H28" s="6"/>
      <c r="I28" s="6"/>
    </row>
    <row r="29" spans="1:12" x14ac:dyDescent="0.2">
      <c r="F29" s="6"/>
      <c r="H29" s="6"/>
      <c r="I29" s="6"/>
      <c r="J29" s="6"/>
      <c r="K29" s="6"/>
      <c r="L29" s="6"/>
    </row>
    <row r="31" spans="1:12" ht="15" x14ac:dyDescent="0.25">
      <c r="A31" s="1" t="s">
        <v>19</v>
      </c>
    </row>
    <row r="32" spans="1:12" x14ac:dyDescent="0.2">
      <c r="A32" s="86" t="s">
        <v>239</v>
      </c>
      <c r="B32" s="86"/>
      <c r="C32" s="86"/>
      <c r="D32" s="86"/>
      <c r="E32" s="86"/>
    </row>
  </sheetData>
  <mergeCells count="2">
    <mergeCell ref="A28:D28"/>
    <mergeCell ref="A32:E3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&amp;LTabellenblatt "&amp;A"&amp;RSeite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Übersicht</vt:lpstr>
      <vt:lpstr>Inputdatei ER</vt:lpstr>
      <vt:lpstr>Inputdatei Anbu 2020</vt:lpstr>
      <vt:lpstr>Anlagekosten</vt:lpstr>
      <vt:lpstr>Betriebskosten</vt:lpstr>
      <vt:lpstr>Anlagekosten!Druckbereich</vt:lpstr>
      <vt:lpstr>'Inputdatei ER'!Druckbereich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Achermann Daniela</dc:creator>
  <cp:lastModifiedBy>Knöpfel Martina</cp:lastModifiedBy>
  <cp:lastPrinted>2023-02-02T13:19:32Z</cp:lastPrinted>
  <dcterms:created xsi:type="dcterms:W3CDTF">2022-05-30T09:29:03Z</dcterms:created>
  <dcterms:modified xsi:type="dcterms:W3CDTF">2023-05-25T10:27:26Z</dcterms:modified>
</cp:coreProperties>
</file>